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ojsilovic\Desktop\"/>
    </mc:Choice>
  </mc:AlternateContent>
  <bookViews>
    <workbookView xWindow="-15" yWindow="165" windowWidth="11970" windowHeight="3090" tabRatio="874"/>
  </bookViews>
  <sheets>
    <sheet name="ID" sheetId="1" r:id="rId1"/>
    <sheet name="BS" sheetId="2" r:id="rId2"/>
    <sheet name="BU" sheetId="4" r:id="rId3"/>
    <sheet name="IOR" sheetId="36" r:id="rId4"/>
    <sheet name="ITG" sheetId="5" r:id="rId5"/>
    <sheet name="Kapital" sheetId="42" r:id="rId6"/>
    <sheet name="Lista kontrola" sheetId="43" r:id="rId7"/>
    <sheet name="Print BS" sheetId="39" r:id="rId8"/>
    <sheet name="Print BU" sheetId="11" r:id="rId9"/>
    <sheet name="Print IOR" sheetId="40" r:id="rId10"/>
    <sheet name="Print ITG" sheetId="3" r:id="rId11"/>
    <sheet name="Print Kapital" sheetId="14" r:id="rId12"/>
    <sheet name="Print BS_English" sheetId="45" r:id="rId13"/>
    <sheet name="Print BU_English" sheetId="46" r:id="rId14"/>
    <sheet name="Print IOR_English" sheetId="48" r:id="rId15"/>
    <sheet name="Print Kapital_English" sheetId="49" r:id="rId16"/>
  </sheets>
  <definedNames>
    <definedName name="_xlnm.Print_Area" localSheetId="1">BS!$B$2:$G$144</definedName>
    <definedName name="_xlnm.Print_Area" localSheetId="2">BU!$B$2:$F$79</definedName>
    <definedName name="_xlnm.Print_Area" localSheetId="3">IOR!$B$2:$F$45</definedName>
    <definedName name="_xlnm.Print_Area" localSheetId="4">ITG!$B$2:$F$55</definedName>
    <definedName name="_xlnm.Print_Area" localSheetId="6">'Lista kontrola'!$B$1:$R$221</definedName>
    <definedName name="_xlnm.Print_Area" localSheetId="7">'Print BS'!$B$2:$H$202</definedName>
    <definedName name="_xlnm.Print_Area" localSheetId="12">'Print BS_English'!$B$2:$H$202</definedName>
    <definedName name="_xlnm.Print_Area" localSheetId="8">'Print BU'!$B$2:$F$123</definedName>
    <definedName name="_xlnm.Print_Area" localSheetId="13">'Print BU_English'!$B$2:$F$97</definedName>
    <definedName name="_xlnm.Print_Area" localSheetId="9">'Print IOR'!$B$2:$F$75</definedName>
    <definedName name="_xlnm.Print_Area" localSheetId="14">'Print IOR_English'!$B$2:$F$75</definedName>
    <definedName name="_xlnm.Print_Area" localSheetId="10">'Print ITG'!$B$2:$F$72</definedName>
    <definedName name="_xlnm.Print_Area" localSheetId="11">'Print Kapital'!$B$2:$AG$57</definedName>
    <definedName name="_xlnm.Print_Area" localSheetId="15">'Print Kapital_English'!$B$2:$AG$57</definedName>
    <definedName name="_xlnm.Print_Titles" localSheetId="1">BS!$2:$4</definedName>
    <definedName name="_xlnm.Print_Titles" localSheetId="2">BU!$2:$4</definedName>
    <definedName name="_xlnm.Print_Titles" localSheetId="3">IOR!$2:$4</definedName>
    <definedName name="_xlnm.Print_Titles" localSheetId="4">ITG!$2:$4</definedName>
    <definedName name="_xlnm.Print_Titles" localSheetId="7">'Print BS'!$2:$8</definedName>
    <definedName name="_xlnm.Print_Titles" localSheetId="12">'Print BS_English'!$2:$8</definedName>
  </definedNames>
  <calcPr calcId="152511"/>
</workbook>
</file>

<file path=xl/calcChain.xml><?xml version="1.0" encoding="utf-8"?>
<calcChain xmlns="http://schemas.openxmlformats.org/spreadsheetml/2006/main">
  <c r="D57" i="46" l="1"/>
  <c r="D56" i="46"/>
  <c r="D55" i="46"/>
  <c r="D54" i="46"/>
  <c r="C2" i="46"/>
  <c r="F19" i="43"/>
  <c r="E19" i="43"/>
  <c r="F8" i="40"/>
  <c r="D8" i="40"/>
  <c r="B197" i="45" l="1"/>
  <c r="B201" i="45" l="1"/>
  <c r="B199" i="45"/>
  <c r="B2" i="45"/>
  <c r="P14" i="43" l="1"/>
  <c r="P11" i="43"/>
  <c r="O14" i="43"/>
  <c r="O11" i="43"/>
  <c r="C55" i="49" l="1"/>
  <c r="C54" i="49"/>
  <c r="C53" i="49"/>
  <c r="C52" i="49"/>
  <c r="C51" i="49"/>
  <c r="C50" i="49"/>
  <c r="AC49" i="49"/>
  <c r="AA49" i="49"/>
  <c r="Y49" i="49"/>
  <c r="W49" i="49"/>
  <c r="U49" i="49"/>
  <c r="S49" i="49"/>
  <c r="Q49" i="49"/>
  <c r="O49" i="49"/>
  <c r="M49" i="49"/>
  <c r="K49" i="49"/>
  <c r="I49" i="49"/>
  <c r="G49" i="49"/>
  <c r="E49" i="49"/>
  <c r="C49" i="49"/>
  <c r="AG48" i="49"/>
  <c r="AC48" i="49"/>
  <c r="AA48" i="49"/>
  <c r="Y48" i="49"/>
  <c r="W48" i="49"/>
  <c r="U48" i="49"/>
  <c r="S48" i="49"/>
  <c r="Q48" i="49"/>
  <c r="O48" i="49"/>
  <c r="M48" i="49"/>
  <c r="K48" i="49"/>
  <c r="I48" i="49"/>
  <c r="G48" i="49"/>
  <c r="E48" i="49"/>
  <c r="C48" i="49"/>
  <c r="C47" i="49"/>
  <c r="C46" i="49"/>
  <c r="C45" i="49"/>
  <c r="C44" i="49"/>
  <c r="C43" i="49"/>
  <c r="C42" i="49"/>
  <c r="C41" i="49"/>
  <c r="C40" i="49"/>
  <c r="AC39" i="49"/>
  <c r="AA39" i="49"/>
  <c r="Y39" i="49"/>
  <c r="W39" i="49"/>
  <c r="U39" i="49"/>
  <c r="S39" i="49"/>
  <c r="Q39" i="49"/>
  <c r="O39" i="49"/>
  <c r="M39" i="49"/>
  <c r="K39" i="49"/>
  <c r="I39" i="49"/>
  <c r="G39" i="49"/>
  <c r="E39" i="49"/>
  <c r="C39" i="49"/>
  <c r="AG38" i="49"/>
  <c r="AC38" i="49"/>
  <c r="AA38" i="49"/>
  <c r="Y38" i="49"/>
  <c r="W38" i="49"/>
  <c r="U38" i="49"/>
  <c r="S38" i="49"/>
  <c r="Q38" i="49"/>
  <c r="O38" i="49"/>
  <c r="M38" i="49"/>
  <c r="K38" i="49"/>
  <c r="I38" i="49"/>
  <c r="G38" i="49"/>
  <c r="E38" i="49"/>
  <c r="C38" i="49"/>
  <c r="C37" i="49"/>
  <c r="C36" i="49"/>
  <c r="C35" i="49"/>
  <c r="C34" i="49"/>
  <c r="C33" i="49"/>
  <c r="C32" i="49"/>
  <c r="C31" i="49"/>
  <c r="C30" i="49"/>
  <c r="AC29" i="49"/>
  <c r="AA29" i="49"/>
  <c r="Y29" i="49"/>
  <c r="W29" i="49"/>
  <c r="U29" i="49"/>
  <c r="S29" i="49"/>
  <c r="Q29" i="49"/>
  <c r="O29" i="49"/>
  <c r="M29" i="49"/>
  <c r="K29" i="49"/>
  <c r="I29" i="49"/>
  <c r="G29" i="49"/>
  <c r="E29" i="49"/>
  <c r="C29" i="49"/>
  <c r="AG28" i="49"/>
  <c r="AC28" i="49"/>
  <c r="AA28" i="49"/>
  <c r="Y28" i="49"/>
  <c r="W28" i="49"/>
  <c r="U28" i="49"/>
  <c r="S28" i="49"/>
  <c r="Q28" i="49"/>
  <c r="O28" i="49"/>
  <c r="M28" i="49"/>
  <c r="K28" i="49"/>
  <c r="I28" i="49"/>
  <c r="G28" i="49"/>
  <c r="E28" i="49"/>
  <c r="C28" i="49"/>
  <c r="C27" i="49"/>
  <c r="C26" i="49"/>
  <c r="C25" i="49"/>
  <c r="C24" i="49"/>
  <c r="C23" i="49"/>
  <c r="C22" i="49"/>
  <c r="C21" i="49"/>
  <c r="C20" i="49"/>
  <c r="AC19" i="49"/>
  <c r="AA19" i="49"/>
  <c r="Y19" i="49"/>
  <c r="W19" i="49"/>
  <c r="U19" i="49"/>
  <c r="S19" i="49"/>
  <c r="Q19" i="49"/>
  <c r="O19" i="49"/>
  <c r="M19" i="49"/>
  <c r="K19" i="49"/>
  <c r="I19" i="49"/>
  <c r="G19" i="49"/>
  <c r="E19" i="49"/>
  <c r="C19" i="49"/>
  <c r="AG18" i="49"/>
  <c r="AC18" i="49"/>
  <c r="AA18" i="49"/>
  <c r="Y18" i="49"/>
  <c r="W18" i="49"/>
  <c r="U18" i="49"/>
  <c r="S18" i="49"/>
  <c r="Q18" i="49"/>
  <c r="O18" i="49"/>
  <c r="M18" i="49"/>
  <c r="K18" i="49"/>
  <c r="I18" i="49"/>
  <c r="G18" i="49"/>
  <c r="E18" i="49"/>
  <c r="C18" i="49"/>
  <c r="C17" i="49"/>
  <c r="C16" i="49"/>
  <c r="C15" i="49"/>
  <c r="AC14" i="49"/>
  <c r="AA14" i="49"/>
  <c r="Y14" i="49"/>
  <c r="W14" i="49"/>
  <c r="U14" i="49"/>
  <c r="S14" i="49"/>
  <c r="Q14" i="49"/>
  <c r="O14" i="49"/>
  <c r="M14" i="49"/>
  <c r="K14" i="49"/>
  <c r="I14" i="49"/>
  <c r="G14" i="49"/>
  <c r="E14" i="49"/>
  <c r="C14" i="49"/>
  <c r="AC13" i="49"/>
  <c r="AA13" i="49"/>
  <c r="Y13" i="49"/>
  <c r="W13" i="49"/>
  <c r="U13" i="49"/>
  <c r="S13" i="49"/>
  <c r="Q13" i="49"/>
  <c r="O13" i="49"/>
  <c r="M13" i="49"/>
  <c r="K13" i="49"/>
  <c r="I13" i="49"/>
  <c r="G13" i="49"/>
  <c r="E13" i="49"/>
  <c r="C13" i="49"/>
  <c r="C11" i="49"/>
  <c r="S2" i="49"/>
  <c r="F8" i="48"/>
  <c r="D8" i="48"/>
  <c r="F72" i="48"/>
  <c r="D72" i="48"/>
  <c r="C72" i="48"/>
  <c r="F71" i="48"/>
  <c r="D71" i="48"/>
  <c r="C71" i="48"/>
  <c r="C70" i="48"/>
  <c r="C68" i="48"/>
  <c r="C66" i="48"/>
  <c r="C62" i="48"/>
  <c r="C60" i="48"/>
  <c r="F58" i="48"/>
  <c r="D58" i="48"/>
  <c r="C58" i="48"/>
  <c r="C56" i="48"/>
  <c r="C54" i="48"/>
  <c r="F52" i="48"/>
  <c r="D52" i="48"/>
  <c r="C52" i="48"/>
  <c r="F51" i="48"/>
  <c r="D51" i="48"/>
  <c r="C51" i="48"/>
  <c r="F48" i="48"/>
  <c r="D48" i="48"/>
  <c r="C48" i="48"/>
  <c r="F47" i="48"/>
  <c r="D47" i="48"/>
  <c r="C47" i="48"/>
  <c r="F44" i="48"/>
  <c r="D44" i="48"/>
  <c r="C44" i="48"/>
  <c r="F43" i="48"/>
  <c r="D43" i="48"/>
  <c r="C43" i="48"/>
  <c r="F40" i="48"/>
  <c r="D40" i="48"/>
  <c r="C40" i="48"/>
  <c r="F39" i="48"/>
  <c r="D39" i="48"/>
  <c r="C39" i="48"/>
  <c r="F34" i="48"/>
  <c r="D34" i="48"/>
  <c r="C34" i="48"/>
  <c r="F33" i="48"/>
  <c r="D33" i="48"/>
  <c r="C33" i="48"/>
  <c r="F30" i="48"/>
  <c r="D30" i="48"/>
  <c r="C30" i="48"/>
  <c r="F29" i="48"/>
  <c r="D29" i="48"/>
  <c r="C29" i="48"/>
  <c r="F26" i="48"/>
  <c r="D26" i="48"/>
  <c r="C26" i="48"/>
  <c r="F25" i="48"/>
  <c r="D25" i="48"/>
  <c r="C25" i="48"/>
  <c r="F22" i="48"/>
  <c r="D22" i="48"/>
  <c r="C22" i="48"/>
  <c r="F21" i="48"/>
  <c r="D21" i="48"/>
  <c r="C21" i="48"/>
  <c r="C20" i="48"/>
  <c r="C18" i="48"/>
  <c r="C16" i="48"/>
  <c r="C14" i="48"/>
  <c r="C12" i="48"/>
  <c r="C10" i="48"/>
  <c r="B2" i="48"/>
  <c r="C91" i="46"/>
  <c r="C92" i="46"/>
  <c r="C87" i="46"/>
  <c r="C88" i="46"/>
  <c r="C89" i="46"/>
  <c r="C90" i="46"/>
  <c r="C86" i="46"/>
  <c r="C84" i="46"/>
  <c r="C82" i="46"/>
  <c r="C80" i="46"/>
  <c r="C75" i="46"/>
  <c r="C76" i="46"/>
  <c r="C77" i="46"/>
  <c r="C78" i="46"/>
  <c r="C79" i="46"/>
  <c r="C71" i="46"/>
  <c r="C72" i="46"/>
  <c r="C73" i="46"/>
  <c r="C74" i="46"/>
  <c r="C70" i="46"/>
  <c r="C68" i="46"/>
  <c r="C67" i="46"/>
  <c r="C65" i="46"/>
  <c r="C64" i="46"/>
  <c r="C62" i="46"/>
  <c r="C61" i="46"/>
  <c r="C53" i="46"/>
  <c r="C54" i="46"/>
  <c r="C55" i="46"/>
  <c r="C56" i="46"/>
  <c r="C57" i="46"/>
  <c r="C58" i="46"/>
  <c r="C59" i="46"/>
  <c r="C52" i="46"/>
  <c r="C49" i="46"/>
  <c r="C50" i="46"/>
  <c r="C44" i="46"/>
  <c r="C45" i="46"/>
  <c r="C46" i="46"/>
  <c r="C47" i="46"/>
  <c r="C48" i="46"/>
  <c r="C43" i="46"/>
  <c r="C41" i="46"/>
  <c r="C40" i="46"/>
  <c r="C27" i="46"/>
  <c r="C28" i="46"/>
  <c r="C29" i="46"/>
  <c r="C30" i="46"/>
  <c r="C31" i="46"/>
  <c r="C32" i="46"/>
  <c r="C33" i="46"/>
  <c r="C34" i="46"/>
  <c r="C35" i="46"/>
  <c r="C36" i="46"/>
  <c r="C37" i="46"/>
  <c r="C38" i="46"/>
  <c r="C26" i="46"/>
  <c r="C24" i="46"/>
  <c r="C16" i="46"/>
  <c r="C17" i="46"/>
  <c r="C18" i="46"/>
  <c r="C19" i="46"/>
  <c r="C20" i="46"/>
  <c r="C21" i="46"/>
  <c r="C22" i="46"/>
  <c r="C23" i="46"/>
  <c r="C8" i="46"/>
  <c r="C9" i="46"/>
  <c r="C10" i="46"/>
  <c r="C11" i="46"/>
  <c r="C12" i="46"/>
  <c r="C13" i="46"/>
  <c r="C14" i="46"/>
  <c r="C15" i="46"/>
  <c r="C7" i="46"/>
  <c r="F87" i="46"/>
  <c r="F88" i="46"/>
  <c r="F89" i="46"/>
  <c r="F90" i="46"/>
  <c r="F91" i="46"/>
  <c r="F92" i="46"/>
  <c r="F86" i="46"/>
  <c r="D90" i="46"/>
  <c r="D91" i="46"/>
  <c r="D92" i="46"/>
  <c r="D87" i="46"/>
  <c r="D88" i="46"/>
  <c r="D89" i="46"/>
  <c r="D86" i="46"/>
  <c r="F78" i="46"/>
  <c r="F79" i="46"/>
  <c r="F80" i="46"/>
  <c r="F77" i="46"/>
  <c r="D78" i="46"/>
  <c r="D79" i="46"/>
  <c r="D80" i="46"/>
  <c r="D77" i="46"/>
  <c r="F72" i="46"/>
  <c r="F73" i="46"/>
  <c r="D72" i="46"/>
  <c r="D73" i="46"/>
  <c r="F68" i="46"/>
  <c r="F67" i="46"/>
  <c r="D68" i="46"/>
  <c r="D67" i="46"/>
  <c r="F65" i="46"/>
  <c r="F64" i="46"/>
  <c r="D65" i="46"/>
  <c r="D64" i="46"/>
  <c r="F59" i="46"/>
  <c r="F58" i="46"/>
  <c r="D59" i="46"/>
  <c r="D58" i="46"/>
  <c r="F54" i="46"/>
  <c r="F55" i="46"/>
  <c r="F56" i="46"/>
  <c r="F57" i="46"/>
  <c r="F50" i="46"/>
  <c r="D50" i="46"/>
  <c r="F49" i="46"/>
  <c r="D49" i="46"/>
  <c r="F45" i="46"/>
  <c r="F46" i="46"/>
  <c r="F47" i="46"/>
  <c r="F48" i="46"/>
  <c r="D45" i="46"/>
  <c r="D46" i="46"/>
  <c r="D47" i="46"/>
  <c r="D48" i="46"/>
  <c r="F35" i="46"/>
  <c r="F36" i="46"/>
  <c r="F37" i="46"/>
  <c r="F38" i="46"/>
  <c r="F28" i="46"/>
  <c r="F29" i="46"/>
  <c r="F30" i="46"/>
  <c r="F31" i="46"/>
  <c r="F32" i="46"/>
  <c r="F33" i="46"/>
  <c r="F34" i="46"/>
  <c r="D30" i="46"/>
  <c r="D31" i="46"/>
  <c r="D32" i="46"/>
  <c r="D33" i="46"/>
  <c r="D34" i="46"/>
  <c r="D35" i="46"/>
  <c r="D36" i="46"/>
  <c r="D37" i="46"/>
  <c r="D38" i="46"/>
  <c r="D28" i="46"/>
  <c r="D29" i="46"/>
  <c r="D23" i="46"/>
  <c r="D24" i="46"/>
  <c r="F23" i="46"/>
  <c r="F24" i="46"/>
  <c r="F22" i="46"/>
  <c r="F19" i="46"/>
  <c r="F20" i="46"/>
  <c r="F21" i="46"/>
  <c r="F18" i="46"/>
  <c r="F17" i="46"/>
  <c r="D19" i="46"/>
  <c r="D20" i="46"/>
  <c r="D21" i="46"/>
  <c r="D22" i="46"/>
  <c r="D18" i="46"/>
  <c r="D17" i="46"/>
  <c r="D12" i="46"/>
  <c r="D13" i="46"/>
  <c r="D14" i="46"/>
  <c r="D15" i="46"/>
  <c r="D11" i="46"/>
  <c r="D10" i="46"/>
  <c r="F15" i="46"/>
  <c r="F14" i="46"/>
  <c r="F13" i="46"/>
  <c r="F12" i="46"/>
  <c r="F11" i="46"/>
  <c r="F10" i="46"/>
  <c r="F5" i="46"/>
  <c r="D5" i="46"/>
  <c r="C10" i="45"/>
  <c r="N14" i="43" l="1"/>
  <c r="N11" i="43"/>
  <c r="K14" i="43"/>
  <c r="K11" i="43"/>
  <c r="H14" i="43"/>
  <c r="H11" i="43" l="1"/>
  <c r="F14" i="43"/>
  <c r="F11" i="43" l="1"/>
  <c r="F5" i="43"/>
  <c r="E5" i="43" l="1"/>
  <c r="H192" i="45" l="1"/>
  <c r="F192" i="45"/>
  <c r="D192" i="45"/>
  <c r="C192" i="45"/>
  <c r="C190" i="45"/>
  <c r="C188" i="45"/>
  <c r="H186" i="45"/>
  <c r="F186" i="45"/>
  <c r="D186" i="45"/>
  <c r="C186" i="45"/>
  <c r="H184" i="45"/>
  <c r="F184" i="45"/>
  <c r="D184" i="45"/>
  <c r="C184" i="45"/>
  <c r="H182" i="45"/>
  <c r="F182" i="45"/>
  <c r="D182" i="45"/>
  <c r="C182" i="45"/>
  <c r="H180" i="45"/>
  <c r="F180" i="45"/>
  <c r="D180" i="45"/>
  <c r="C180" i="45"/>
  <c r="H178" i="45"/>
  <c r="F178" i="45"/>
  <c r="D178" i="45"/>
  <c r="C178" i="45"/>
  <c r="H177" i="45"/>
  <c r="F177" i="45"/>
  <c r="D177" i="45"/>
  <c r="C177" i="45"/>
  <c r="H176" i="45"/>
  <c r="F176" i="45"/>
  <c r="D176" i="45"/>
  <c r="C176" i="45"/>
  <c r="H175" i="45"/>
  <c r="F175" i="45"/>
  <c r="D175" i="45"/>
  <c r="C175" i="45"/>
  <c r="H174" i="45"/>
  <c r="F174" i="45"/>
  <c r="D174" i="45"/>
  <c r="C174" i="45"/>
  <c r="H173" i="45"/>
  <c r="F173" i="45"/>
  <c r="D173" i="45"/>
  <c r="C173" i="45"/>
  <c r="H172" i="45"/>
  <c r="F172" i="45"/>
  <c r="D172" i="45"/>
  <c r="C172" i="45"/>
  <c r="C171" i="45"/>
  <c r="H169" i="45"/>
  <c r="F169" i="45"/>
  <c r="D169" i="45"/>
  <c r="C169" i="45"/>
  <c r="H167" i="45"/>
  <c r="F167" i="45"/>
  <c r="D167" i="45"/>
  <c r="C167" i="45"/>
  <c r="H166" i="45"/>
  <c r="F166" i="45"/>
  <c r="D166" i="45"/>
  <c r="C166" i="45"/>
  <c r="H165" i="45"/>
  <c r="F165" i="45"/>
  <c r="D165" i="45"/>
  <c r="C165" i="45"/>
  <c r="H164" i="45"/>
  <c r="F164" i="45"/>
  <c r="D164" i="45"/>
  <c r="C164" i="45"/>
  <c r="H163" i="45"/>
  <c r="F163" i="45"/>
  <c r="D163" i="45"/>
  <c r="C163" i="45"/>
  <c r="H162" i="45"/>
  <c r="F162" i="45"/>
  <c r="D162" i="45"/>
  <c r="C162" i="45"/>
  <c r="C161" i="45"/>
  <c r="C159" i="45"/>
  <c r="H157" i="45"/>
  <c r="F157" i="45"/>
  <c r="D157" i="45"/>
  <c r="C157" i="45"/>
  <c r="H155" i="45"/>
  <c r="F155" i="45"/>
  <c r="D155" i="45"/>
  <c r="C155" i="45"/>
  <c r="H154" i="45"/>
  <c r="F154" i="45"/>
  <c r="D154" i="45"/>
  <c r="C154" i="45"/>
  <c r="H153" i="45"/>
  <c r="F153" i="45"/>
  <c r="D153" i="45"/>
  <c r="C153" i="45"/>
  <c r="H152" i="45"/>
  <c r="F152" i="45"/>
  <c r="D152" i="45"/>
  <c r="C152" i="45"/>
  <c r="H151" i="45"/>
  <c r="F151" i="45"/>
  <c r="D151" i="45"/>
  <c r="C151" i="45"/>
  <c r="H150" i="45"/>
  <c r="F150" i="45"/>
  <c r="D150" i="45"/>
  <c r="C150" i="45"/>
  <c r="H149" i="45"/>
  <c r="F149" i="45"/>
  <c r="D149" i="45"/>
  <c r="C149" i="45"/>
  <c r="H148" i="45"/>
  <c r="F148" i="45"/>
  <c r="D148" i="45"/>
  <c r="C148" i="45"/>
  <c r="C147" i="45"/>
  <c r="H145" i="45"/>
  <c r="F145" i="45"/>
  <c r="D145" i="45"/>
  <c r="C145" i="45"/>
  <c r="H144" i="45"/>
  <c r="F144" i="45"/>
  <c r="D144" i="45"/>
  <c r="C144" i="45"/>
  <c r="H143" i="45"/>
  <c r="F143" i="45"/>
  <c r="D143" i="45"/>
  <c r="C143" i="45"/>
  <c r="H142" i="45"/>
  <c r="F142" i="45"/>
  <c r="D142" i="45"/>
  <c r="C142" i="45"/>
  <c r="H141" i="45"/>
  <c r="F141" i="45"/>
  <c r="D141" i="45"/>
  <c r="C141" i="45"/>
  <c r="H140" i="45"/>
  <c r="F140" i="45"/>
  <c r="D140" i="45"/>
  <c r="C140" i="45"/>
  <c r="C139" i="45"/>
  <c r="C137" i="45"/>
  <c r="H135" i="45"/>
  <c r="F135" i="45"/>
  <c r="D135" i="45"/>
  <c r="C135" i="45"/>
  <c r="H134" i="45"/>
  <c r="F134" i="45"/>
  <c r="D134" i="45"/>
  <c r="C134" i="45"/>
  <c r="C133" i="45"/>
  <c r="H131" i="45"/>
  <c r="F131" i="45"/>
  <c r="D131" i="45"/>
  <c r="C131" i="45"/>
  <c r="H129" i="45"/>
  <c r="F129" i="45"/>
  <c r="D129" i="45"/>
  <c r="C129" i="45"/>
  <c r="H128" i="45"/>
  <c r="F128" i="45"/>
  <c r="D128" i="45"/>
  <c r="C128" i="45"/>
  <c r="C127" i="45"/>
  <c r="H125" i="45"/>
  <c r="F125" i="45"/>
  <c r="D125" i="45"/>
  <c r="C125" i="45"/>
  <c r="H123" i="45"/>
  <c r="F123" i="45"/>
  <c r="D123" i="45"/>
  <c r="C123" i="45"/>
  <c r="H121" i="45"/>
  <c r="F121" i="45"/>
  <c r="D121" i="45"/>
  <c r="C121" i="45"/>
  <c r="H119" i="45"/>
  <c r="F119" i="45"/>
  <c r="D119" i="45"/>
  <c r="C119" i="45"/>
  <c r="H117" i="45"/>
  <c r="F117" i="45"/>
  <c r="D117" i="45"/>
  <c r="C117" i="45"/>
  <c r="H115" i="45"/>
  <c r="F115" i="45"/>
  <c r="D115" i="45"/>
  <c r="C115" i="45"/>
  <c r="H113" i="45"/>
  <c r="F113" i="45"/>
  <c r="D113" i="45"/>
  <c r="C113" i="45"/>
  <c r="H112" i="45"/>
  <c r="F112" i="45"/>
  <c r="D112" i="45"/>
  <c r="C112" i="45"/>
  <c r="H111" i="45"/>
  <c r="F111" i="45"/>
  <c r="D111" i="45"/>
  <c r="C111" i="45"/>
  <c r="H110" i="45"/>
  <c r="F110" i="45"/>
  <c r="D110" i="45"/>
  <c r="C110" i="45"/>
  <c r="H109" i="45"/>
  <c r="F109" i="45"/>
  <c r="D109" i="45"/>
  <c r="C109" i="45"/>
  <c r="H108" i="45"/>
  <c r="F108" i="45"/>
  <c r="D108" i="45"/>
  <c r="C108" i="45"/>
  <c r="H107" i="45"/>
  <c r="F107" i="45"/>
  <c r="D107" i="45"/>
  <c r="C107" i="45"/>
  <c r="H106" i="45"/>
  <c r="F106" i="45"/>
  <c r="D106" i="45"/>
  <c r="C106" i="45"/>
  <c r="C105" i="45"/>
  <c r="C103" i="45"/>
  <c r="H100" i="45"/>
  <c r="F100" i="45"/>
  <c r="D100" i="45"/>
  <c r="C100" i="45"/>
  <c r="C98" i="45"/>
  <c r="H96" i="45"/>
  <c r="F96" i="45"/>
  <c r="D96" i="45"/>
  <c r="C96" i="45"/>
  <c r="H94" i="45"/>
  <c r="F94" i="45"/>
  <c r="D94" i="45"/>
  <c r="C94" i="45"/>
  <c r="H92" i="45"/>
  <c r="F92" i="45"/>
  <c r="D92" i="45"/>
  <c r="C92" i="45"/>
  <c r="H90" i="45"/>
  <c r="F90" i="45"/>
  <c r="D90" i="45"/>
  <c r="C90" i="45"/>
  <c r="H89" i="45"/>
  <c r="F89" i="45"/>
  <c r="D89" i="45"/>
  <c r="C89" i="45"/>
  <c r="H88" i="45"/>
  <c r="F88" i="45"/>
  <c r="D88" i="45"/>
  <c r="C88" i="45"/>
  <c r="H87" i="45"/>
  <c r="F87" i="45"/>
  <c r="D87" i="45"/>
  <c r="C87" i="45"/>
  <c r="H86" i="45"/>
  <c r="F86" i="45"/>
  <c r="D86" i="45"/>
  <c r="C86" i="45"/>
  <c r="C85" i="45"/>
  <c r="H83" i="45"/>
  <c r="F83" i="45"/>
  <c r="D83" i="45"/>
  <c r="C83" i="45"/>
  <c r="H81" i="45"/>
  <c r="F81" i="45"/>
  <c r="D81" i="45"/>
  <c r="C81" i="45"/>
  <c r="H79" i="45"/>
  <c r="F79" i="45"/>
  <c r="D79" i="45"/>
  <c r="C79" i="45"/>
  <c r="H77" i="45"/>
  <c r="F77" i="45"/>
  <c r="D77" i="45"/>
  <c r="C77" i="45"/>
  <c r="H76" i="45"/>
  <c r="F76" i="45"/>
  <c r="D76" i="45"/>
  <c r="C76" i="45"/>
  <c r="H75" i="45"/>
  <c r="F75" i="45"/>
  <c r="D75" i="45"/>
  <c r="C75" i="45"/>
  <c r="H74" i="45"/>
  <c r="F74" i="45"/>
  <c r="D74" i="45"/>
  <c r="C74" i="45"/>
  <c r="H73" i="45"/>
  <c r="F73" i="45"/>
  <c r="D73" i="45"/>
  <c r="C73" i="45"/>
  <c r="H72" i="45"/>
  <c r="F72" i="45"/>
  <c r="D72" i="45"/>
  <c r="C72" i="45"/>
  <c r="H71" i="45"/>
  <c r="F71" i="45"/>
  <c r="D71" i="45"/>
  <c r="C71" i="45"/>
  <c r="C70" i="45"/>
  <c r="H68" i="45"/>
  <c r="F68" i="45"/>
  <c r="D68" i="45"/>
  <c r="C68" i="45"/>
  <c r="H67" i="45"/>
  <c r="F67" i="45"/>
  <c r="D67" i="45"/>
  <c r="C67" i="45"/>
  <c r="H66" i="45"/>
  <c r="F66" i="45"/>
  <c r="D66" i="45"/>
  <c r="C66" i="45"/>
  <c r="H65" i="45"/>
  <c r="F65" i="45"/>
  <c r="D65" i="45"/>
  <c r="C65" i="45"/>
  <c r="H64" i="45"/>
  <c r="F64" i="45"/>
  <c r="D64" i="45"/>
  <c r="C64" i="45"/>
  <c r="H63" i="45"/>
  <c r="F63" i="45"/>
  <c r="D63" i="45"/>
  <c r="C63" i="45"/>
  <c r="C62" i="45"/>
  <c r="C60" i="45"/>
  <c r="H58" i="45"/>
  <c r="F58" i="45"/>
  <c r="D58" i="45"/>
  <c r="C58" i="45"/>
  <c r="H56" i="45"/>
  <c r="F56" i="45"/>
  <c r="D56" i="45"/>
  <c r="C56" i="45"/>
  <c r="H55" i="45"/>
  <c r="F55" i="45"/>
  <c r="D55" i="45"/>
  <c r="C55" i="45"/>
  <c r="H54" i="45"/>
  <c r="F54" i="45"/>
  <c r="D54" i="45"/>
  <c r="C54" i="45"/>
  <c r="H53" i="45"/>
  <c r="F53" i="45"/>
  <c r="D53" i="45"/>
  <c r="C53" i="45"/>
  <c r="H52" i="45"/>
  <c r="F52" i="45"/>
  <c r="D52" i="45"/>
  <c r="C52" i="45"/>
  <c r="H51" i="45"/>
  <c r="F51" i="45"/>
  <c r="D51" i="45"/>
  <c r="C51" i="45"/>
  <c r="H50" i="45"/>
  <c r="F50" i="45"/>
  <c r="D50" i="45"/>
  <c r="C50" i="45"/>
  <c r="C49" i="45"/>
  <c r="H47" i="45"/>
  <c r="F47" i="45"/>
  <c r="D47" i="45"/>
  <c r="C47" i="45"/>
  <c r="H46" i="45"/>
  <c r="F46" i="45"/>
  <c r="D46" i="45"/>
  <c r="C46" i="45"/>
  <c r="H45" i="45"/>
  <c r="F45" i="45"/>
  <c r="D45" i="45"/>
  <c r="C45" i="45"/>
  <c r="H44" i="45"/>
  <c r="F44" i="45"/>
  <c r="D44" i="45"/>
  <c r="C44" i="45"/>
  <c r="H43" i="45"/>
  <c r="F43" i="45"/>
  <c r="D43" i="45"/>
  <c r="C43" i="45"/>
  <c r="H42" i="45"/>
  <c r="F42" i="45"/>
  <c r="D42" i="45"/>
  <c r="C42" i="45"/>
  <c r="H41" i="45"/>
  <c r="F41" i="45"/>
  <c r="D41" i="45"/>
  <c r="C41" i="45"/>
  <c r="H40" i="45"/>
  <c r="F40" i="45"/>
  <c r="D40" i="45"/>
  <c r="C40" i="45"/>
  <c r="H39" i="45"/>
  <c r="F39" i="45"/>
  <c r="D39" i="45"/>
  <c r="C39" i="45"/>
  <c r="C38" i="45"/>
  <c r="H36" i="45"/>
  <c r="F36" i="45"/>
  <c r="D36" i="45"/>
  <c r="C36" i="45"/>
  <c r="H35" i="45"/>
  <c r="F35" i="45"/>
  <c r="D35" i="45"/>
  <c r="C35" i="45"/>
  <c r="H34" i="45"/>
  <c r="F34" i="45"/>
  <c r="D34" i="45"/>
  <c r="C34" i="45"/>
  <c r="H33" i="45"/>
  <c r="F33" i="45"/>
  <c r="D33" i="45"/>
  <c r="C33" i="45"/>
  <c r="C32" i="45"/>
  <c r="H30" i="45"/>
  <c r="F30" i="45"/>
  <c r="D30" i="45"/>
  <c r="C30" i="45"/>
  <c r="H29" i="45"/>
  <c r="F29" i="45"/>
  <c r="D29" i="45"/>
  <c r="C29" i="45"/>
  <c r="H28" i="45"/>
  <c r="F28" i="45"/>
  <c r="D28" i="45"/>
  <c r="C28" i="45"/>
  <c r="H27" i="45"/>
  <c r="F27" i="45"/>
  <c r="D27" i="45"/>
  <c r="C27" i="45"/>
  <c r="H26" i="45"/>
  <c r="F26" i="45"/>
  <c r="D26" i="45"/>
  <c r="C26" i="45"/>
  <c r="H25" i="45"/>
  <c r="F25" i="45"/>
  <c r="D25" i="45"/>
  <c r="C25" i="45"/>
  <c r="H24" i="45"/>
  <c r="F24" i="45"/>
  <c r="D24" i="45"/>
  <c r="C24" i="45"/>
  <c r="H23" i="45"/>
  <c r="F23" i="45"/>
  <c r="D23" i="45"/>
  <c r="C23" i="45"/>
  <c r="C22" i="45"/>
  <c r="H20" i="45"/>
  <c r="F20" i="45"/>
  <c r="D20" i="45"/>
  <c r="C20" i="45"/>
  <c r="H19" i="45"/>
  <c r="F19" i="45"/>
  <c r="D19" i="45"/>
  <c r="C19" i="45"/>
  <c r="H18" i="45"/>
  <c r="F18" i="45"/>
  <c r="D18" i="45"/>
  <c r="C18" i="45"/>
  <c r="H17" i="45"/>
  <c r="F17" i="45"/>
  <c r="D17" i="45"/>
  <c r="C17" i="45"/>
  <c r="H16" i="45"/>
  <c r="F16" i="45"/>
  <c r="D16" i="45"/>
  <c r="C16" i="45"/>
  <c r="H15" i="45"/>
  <c r="F15" i="45"/>
  <c r="D15" i="45"/>
  <c r="C15" i="45"/>
  <c r="C14" i="45"/>
  <c r="C12" i="45"/>
  <c r="H10" i="45"/>
  <c r="F10" i="45"/>
  <c r="D10" i="45"/>
  <c r="H8" i="45"/>
  <c r="F8" i="45"/>
  <c r="D8" i="45"/>
  <c r="C192" i="39" l="1"/>
  <c r="L82" i="43" l="1"/>
  <c r="E15" i="2" l="1"/>
  <c r="D22" i="45" s="1"/>
  <c r="E7" i="4" l="1"/>
  <c r="D9" i="46" s="1"/>
  <c r="AC19" i="42"/>
  <c r="AC18" i="42"/>
  <c r="O155" i="43" l="1"/>
  <c r="AC23" i="49"/>
  <c r="O156" i="43"/>
  <c r="AC24" i="49"/>
  <c r="AC29" i="42"/>
  <c r="AC28" i="42"/>
  <c r="O159" i="43" l="1"/>
  <c r="AC34" i="49"/>
  <c r="O158" i="43"/>
  <c r="AC33" i="49"/>
  <c r="F72" i="43"/>
  <c r="E38" i="5"/>
  <c r="F38" i="5"/>
  <c r="O154" i="43" l="1"/>
  <c r="O141" i="43"/>
  <c r="O128" i="43"/>
  <c r="O115" i="43"/>
  <c r="O102" i="43"/>
  <c r="O89" i="43"/>
  <c r="O80" i="43"/>
  <c r="O71" i="43"/>
  <c r="O62" i="43"/>
  <c r="O53" i="43"/>
  <c r="O44" i="43"/>
  <c r="O35" i="43"/>
  <c r="O26" i="43"/>
  <c r="O219" i="43"/>
  <c r="O218" i="43"/>
  <c r="O217" i="43"/>
  <c r="O216" i="43"/>
  <c r="O215" i="43"/>
  <c r="O214" i="43"/>
  <c r="O213" i="43"/>
  <c r="O212" i="43"/>
  <c r="O211" i="43"/>
  <c r="O210" i="43"/>
  <c r="O209" i="43"/>
  <c r="O208" i="43"/>
  <c r="O207" i="43"/>
  <c r="O206" i="43"/>
  <c r="O205" i="43"/>
  <c r="O204" i="43"/>
  <c r="O203" i="43"/>
  <c r="O202" i="43"/>
  <c r="O201" i="43"/>
  <c r="O200" i="43"/>
  <c r="O199" i="43"/>
  <c r="O198" i="43"/>
  <c r="O197" i="43"/>
  <c r="O196" i="43"/>
  <c r="O195" i="43"/>
  <c r="O194" i="43"/>
  <c r="O193" i="43"/>
  <c r="O192" i="43"/>
  <c r="O191" i="43"/>
  <c r="O190" i="43"/>
  <c r="O189" i="43"/>
  <c r="O188" i="43"/>
  <c r="O187" i="43"/>
  <c r="O186" i="43"/>
  <c r="O185" i="43"/>
  <c r="O184" i="43"/>
  <c r="O183" i="43"/>
  <c r="O182" i="43"/>
  <c r="O181" i="43"/>
  <c r="O180" i="43"/>
  <c r="O179" i="43"/>
  <c r="O178" i="43"/>
  <c r="O177" i="43"/>
  <c r="O176" i="43"/>
  <c r="O175" i="43"/>
  <c r="O174" i="43"/>
  <c r="O173" i="43"/>
  <c r="O172" i="43"/>
  <c r="O171" i="43"/>
  <c r="F73" i="43" l="1"/>
  <c r="C115" i="43" l="1"/>
  <c r="C114" i="43"/>
  <c r="C113" i="43"/>
  <c r="C73" i="43"/>
  <c r="C72" i="43"/>
  <c r="C71" i="43"/>
  <c r="AG8" i="42" l="1"/>
  <c r="AE43" i="42"/>
  <c r="AE48" i="49" s="1"/>
  <c r="AE33" i="42"/>
  <c r="AE38" i="49" s="1"/>
  <c r="AE23" i="42"/>
  <c r="AE28" i="49" s="1"/>
  <c r="AE13" i="42"/>
  <c r="AE18" i="49" s="1"/>
  <c r="AE8" i="42"/>
  <c r="AE13" i="49" s="1"/>
  <c r="O168" i="43" l="1"/>
  <c r="AG13" i="49"/>
  <c r="O170" i="43"/>
  <c r="O169" i="43"/>
  <c r="O167" i="43"/>
  <c r="E14" i="4"/>
  <c r="F30" i="43" l="1"/>
  <c r="D16" i="46"/>
  <c r="AA19" i="42"/>
  <c r="AA18" i="42"/>
  <c r="Y19" i="42"/>
  <c r="Y18" i="42"/>
  <c r="W19" i="42"/>
  <c r="W18" i="42"/>
  <c r="U19" i="42"/>
  <c r="U18" i="42"/>
  <c r="S19" i="42"/>
  <c r="S18" i="42"/>
  <c r="Q19" i="42"/>
  <c r="Q18" i="42"/>
  <c r="O19" i="42"/>
  <c r="O18" i="42"/>
  <c r="O23" i="49" s="1"/>
  <c r="M19" i="42"/>
  <c r="M18" i="42"/>
  <c r="K19" i="42"/>
  <c r="K24" i="49" s="1"/>
  <c r="K18" i="42"/>
  <c r="I19" i="42"/>
  <c r="I18" i="42"/>
  <c r="I23" i="49" s="1"/>
  <c r="G19" i="42"/>
  <c r="G18" i="42"/>
  <c r="G23" i="49" s="1"/>
  <c r="E19" i="42"/>
  <c r="E18" i="42"/>
  <c r="E23" i="49" s="1"/>
  <c r="H192" i="39"/>
  <c r="F192" i="39"/>
  <c r="D192" i="39"/>
  <c r="D115" i="11"/>
  <c r="D117" i="11"/>
  <c r="F117" i="11"/>
  <c r="F115" i="11"/>
  <c r="C117" i="11"/>
  <c r="C115" i="11"/>
  <c r="O54" i="43" l="1"/>
  <c r="K23" i="49"/>
  <c r="O63" i="43"/>
  <c r="M23" i="49"/>
  <c r="O90" i="43"/>
  <c r="S23" i="49"/>
  <c r="O129" i="43"/>
  <c r="Y23" i="49"/>
  <c r="O142" i="43"/>
  <c r="AA23" i="49"/>
  <c r="O37" i="43"/>
  <c r="G24" i="49"/>
  <c r="O46" i="43"/>
  <c r="I24" i="49"/>
  <c r="O64" i="43"/>
  <c r="M24" i="49"/>
  <c r="O91" i="43"/>
  <c r="S24" i="49"/>
  <c r="O130" i="43"/>
  <c r="Y24" i="49"/>
  <c r="O143" i="43"/>
  <c r="AA24" i="49"/>
  <c r="O117" i="43"/>
  <c r="W24" i="49"/>
  <c r="O116" i="43"/>
  <c r="W23" i="49"/>
  <c r="O103" i="43"/>
  <c r="U23" i="49"/>
  <c r="O104" i="43"/>
  <c r="U24" i="49"/>
  <c r="O82" i="43"/>
  <c r="Q24" i="49"/>
  <c r="Q28" i="42"/>
  <c r="Q23" i="49"/>
  <c r="O73" i="43"/>
  <c r="O24" i="49"/>
  <c r="O28" i="43"/>
  <c r="E24" i="49"/>
  <c r="M28" i="42"/>
  <c r="G28" i="42"/>
  <c r="O36" i="43"/>
  <c r="S28" i="42"/>
  <c r="O92" i="43"/>
  <c r="W28" i="42"/>
  <c r="O118" i="43"/>
  <c r="AA28" i="42"/>
  <c r="O144" i="43"/>
  <c r="G29" i="42"/>
  <c r="S29" i="42"/>
  <c r="W29" i="42"/>
  <c r="AA29" i="42"/>
  <c r="AA39" i="42" s="1"/>
  <c r="U28" i="42"/>
  <c r="M29" i="42"/>
  <c r="M34" i="49" s="1"/>
  <c r="Q29" i="42"/>
  <c r="O81" i="43"/>
  <c r="U29" i="42"/>
  <c r="O105" i="43"/>
  <c r="Y29" i="42"/>
  <c r="O131" i="43"/>
  <c r="Y28" i="42"/>
  <c r="Y38" i="42" s="1"/>
  <c r="O157" i="43"/>
  <c r="O29" i="42"/>
  <c r="O28" i="42"/>
  <c r="O33" i="49" s="1"/>
  <c r="O72" i="43"/>
  <c r="K29" i="42"/>
  <c r="O55" i="43"/>
  <c r="K28" i="42"/>
  <c r="I29" i="42"/>
  <c r="I38" i="42" s="1"/>
  <c r="I43" i="49" s="1"/>
  <c r="O45" i="43"/>
  <c r="I28" i="42"/>
  <c r="E29" i="42"/>
  <c r="O27" i="43"/>
  <c r="AG18" i="42"/>
  <c r="AG23" i="49" s="1"/>
  <c r="AE18" i="42"/>
  <c r="AE23" i="49" s="1"/>
  <c r="E28" i="42"/>
  <c r="S39" i="42"/>
  <c r="C55" i="14"/>
  <c r="C54" i="14"/>
  <c r="C53" i="14"/>
  <c r="C52" i="14"/>
  <c r="C51" i="14"/>
  <c r="C50" i="14"/>
  <c r="AC49" i="14"/>
  <c r="AA49" i="14"/>
  <c r="Y49" i="14"/>
  <c r="W49" i="14"/>
  <c r="U49" i="14"/>
  <c r="S49" i="14"/>
  <c r="Q49" i="14"/>
  <c r="O49" i="14"/>
  <c r="M49" i="14"/>
  <c r="K49" i="14"/>
  <c r="I49" i="14"/>
  <c r="G49" i="14"/>
  <c r="E49" i="14"/>
  <c r="C49" i="14"/>
  <c r="AC48" i="14"/>
  <c r="AA48" i="14"/>
  <c r="Y48" i="14"/>
  <c r="W48" i="14"/>
  <c r="U48" i="14"/>
  <c r="S48" i="14"/>
  <c r="Q48" i="14"/>
  <c r="O48" i="14"/>
  <c r="M48" i="14"/>
  <c r="K48" i="14"/>
  <c r="I48" i="14"/>
  <c r="G48" i="14"/>
  <c r="E48" i="14"/>
  <c r="C48" i="14"/>
  <c r="C47" i="14"/>
  <c r="C46" i="14"/>
  <c r="C45" i="14"/>
  <c r="C44" i="14"/>
  <c r="C43" i="14"/>
  <c r="C42" i="14"/>
  <c r="C41" i="14"/>
  <c r="C40" i="14"/>
  <c r="AC39" i="14"/>
  <c r="AA39" i="14"/>
  <c r="Y39" i="14"/>
  <c r="W39" i="14"/>
  <c r="U39" i="14"/>
  <c r="S39" i="14"/>
  <c r="Q39" i="14"/>
  <c r="O39" i="14"/>
  <c r="M39" i="14"/>
  <c r="K39" i="14"/>
  <c r="I39" i="14"/>
  <c r="G39" i="14"/>
  <c r="E39" i="14"/>
  <c r="C39" i="14"/>
  <c r="AC38" i="14"/>
  <c r="AA38" i="14"/>
  <c r="Y38" i="14"/>
  <c r="W38" i="14"/>
  <c r="U38" i="14"/>
  <c r="S38" i="14"/>
  <c r="Q38" i="14"/>
  <c r="O38" i="14"/>
  <c r="M38" i="14"/>
  <c r="K38" i="14"/>
  <c r="I38" i="14"/>
  <c r="G38" i="14"/>
  <c r="E38" i="14"/>
  <c r="C38" i="14"/>
  <c r="C37" i="14"/>
  <c r="C36" i="14"/>
  <c r="C35" i="14"/>
  <c r="C34" i="14"/>
  <c r="C33" i="14"/>
  <c r="C32" i="14"/>
  <c r="C31" i="14"/>
  <c r="C30" i="14"/>
  <c r="AC29" i="14"/>
  <c r="AA29" i="14"/>
  <c r="Y29" i="14"/>
  <c r="W29" i="14"/>
  <c r="U29" i="14"/>
  <c r="S29" i="14"/>
  <c r="Q29" i="14"/>
  <c r="O29" i="14"/>
  <c r="M29" i="14"/>
  <c r="K29" i="14"/>
  <c r="I29" i="14"/>
  <c r="G29" i="14"/>
  <c r="E29" i="14"/>
  <c r="C29" i="14"/>
  <c r="AC28" i="14"/>
  <c r="AA28" i="14"/>
  <c r="Y28" i="14"/>
  <c r="W28" i="14"/>
  <c r="U28" i="14"/>
  <c r="S28" i="14"/>
  <c r="Q28" i="14"/>
  <c r="O28" i="14"/>
  <c r="M28" i="14"/>
  <c r="K28" i="14"/>
  <c r="I28" i="14"/>
  <c r="G28" i="14"/>
  <c r="E28" i="14"/>
  <c r="C28" i="14"/>
  <c r="C27" i="14"/>
  <c r="C26" i="14"/>
  <c r="C25" i="14"/>
  <c r="C24" i="14"/>
  <c r="O149" i="43" l="1"/>
  <c r="AA44" i="49"/>
  <c r="O135" i="43"/>
  <c r="Y43" i="49"/>
  <c r="M38" i="42"/>
  <c r="O47" i="43"/>
  <c r="I33" i="49"/>
  <c r="O48" i="43"/>
  <c r="I34" i="49"/>
  <c r="O132" i="43"/>
  <c r="Y33" i="49"/>
  <c r="O133" i="43"/>
  <c r="Y34" i="49"/>
  <c r="O39" i="43"/>
  <c r="G34" i="49"/>
  <c r="O145" i="43"/>
  <c r="AA33" i="49"/>
  <c r="O93" i="43"/>
  <c r="S33" i="49"/>
  <c r="G39" i="42"/>
  <c r="G33" i="49"/>
  <c r="O97" i="43"/>
  <c r="S44" i="49"/>
  <c r="O56" i="43"/>
  <c r="K33" i="49"/>
  <c r="O57" i="43"/>
  <c r="K34" i="49"/>
  <c r="O146" i="43"/>
  <c r="AA34" i="49"/>
  <c r="O94" i="43"/>
  <c r="S34" i="49"/>
  <c r="O65" i="43"/>
  <c r="M33" i="49"/>
  <c r="O119" i="43"/>
  <c r="W33" i="49"/>
  <c r="O120" i="43"/>
  <c r="W34" i="49"/>
  <c r="O106" i="43"/>
  <c r="U33" i="49"/>
  <c r="O107" i="43"/>
  <c r="U34" i="49"/>
  <c r="U38" i="42"/>
  <c r="O111" i="43" s="1"/>
  <c r="O83" i="43"/>
  <c r="Q33" i="49"/>
  <c r="O84" i="43"/>
  <c r="Q34" i="49"/>
  <c r="O75" i="43"/>
  <c r="O34" i="49"/>
  <c r="O30" i="43"/>
  <c r="E34" i="49"/>
  <c r="E38" i="42"/>
  <c r="E43" i="49" s="1"/>
  <c r="E33" i="49"/>
  <c r="O137" i="43"/>
  <c r="O134" i="43"/>
  <c r="Q39" i="42"/>
  <c r="S38" i="42"/>
  <c r="O95" i="43"/>
  <c r="W38" i="42"/>
  <c r="O121" i="43"/>
  <c r="U39" i="42"/>
  <c r="U48" i="42" s="1"/>
  <c r="M39" i="42"/>
  <c r="M48" i="42" s="1"/>
  <c r="O66" i="43"/>
  <c r="AA38" i="42"/>
  <c r="AA48" i="42" s="1"/>
  <c r="O147" i="43"/>
  <c r="G38" i="42"/>
  <c r="G43" i="49" s="1"/>
  <c r="O38" i="43"/>
  <c r="Q38" i="42"/>
  <c r="Q43" i="49" s="1"/>
  <c r="W39" i="42"/>
  <c r="Y39" i="42"/>
  <c r="O108" i="43"/>
  <c r="O39" i="42"/>
  <c r="AC38" i="42"/>
  <c r="O160" i="43"/>
  <c r="AC39" i="42"/>
  <c r="K39" i="42"/>
  <c r="O31" i="43"/>
  <c r="O38" i="42"/>
  <c r="O74" i="43"/>
  <c r="K38" i="42"/>
  <c r="O49" i="43"/>
  <c r="I39" i="42"/>
  <c r="E39" i="42"/>
  <c r="AE28" i="42"/>
  <c r="AE33" i="49" s="1"/>
  <c r="O29" i="43"/>
  <c r="AG28" i="42"/>
  <c r="AG33" i="49" s="1"/>
  <c r="S48" i="42"/>
  <c r="C23" i="14"/>
  <c r="C22" i="14"/>
  <c r="C21" i="14"/>
  <c r="C20" i="14"/>
  <c r="AC19" i="14"/>
  <c r="AA19" i="14"/>
  <c r="Y19" i="14"/>
  <c r="W19" i="14"/>
  <c r="U19" i="14"/>
  <c r="S19" i="14"/>
  <c r="Q19" i="14"/>
  <c r="O19" i="14"/>
  <c r="M19" i="14"/>
  <c r="K19" i="14"/>
  <c r="I19" i="14"/>
  <c r="G19" i="14"/>
  <c r="E19" i="14"/>
  <c r="C19" i="14"/>
  <c r="AC18" i="14"/>
  <c r="AA18" i="14"/>
  <c r="Y18" i="14"/>
  <c r="W18" i="14"/>
  <c r="U18" i="14"/>
  <c r="S18" i="14"/>
  <c r="Q18" i="14"/>
  <c r="O18" i="14"/>
  <c r="M18" i="14"/>
  <c r="K18" i="14"/>
  <c r="I18" i="14"/>
  <c r="G18" i="14"/>
  <c r="E18" i="14"/>
  <c r="C18" i="14"/>
  <c r="C17" i="14"/>
  <c r="C16" i="14"/>
  <c r="C15" i="14"/>
  <c r="O151" i="43" l="1"/>
  <c r="AA53" i="49"/>
  <c r="AC49" i="42"/>
  <c r="O162" i="43"/>
  <c r="AC44" i="49"/>
  <c r="O161" i="43"/>
  <c r="AC43" i="49"/>
  <c r="O69" i="43"/>
  <c r="M53" i="49"/>
  <c r="O41" i="43"/>
  <c r="G44" i="49"/>
  <c r="F13" i="43"/>
  <c r="F15" i="43" s="1"/>
  <c r="O99" i="43"/>
  <c r="S53" i="49"/>
  <c r="O58" i="43"/>
  <c r="K43" i="49"/>
  <c r="K44" i="49"/>
  <c r="I13" i="43"/>
  <c r="Y48" i="42"/>
  <c r="O140" i="43" s="1"/>
  <c r="O136" i="43"/>
  <c r="Y44" i="49"/>
  <c r="O148" i="43"/>
  <c r="AA43" i="49"/>
  <c r="M44" i="49"/>
  <c r="K13" i="43"/>
  <c r="K15" i="43" s="1"/>
  <c r="AA49" i="42"/>
  <c r="O96" i="43"/>
  <c r="S43" i="49"/>
  <c r="O67" i="43"/>
  <c r="M43" i="49"/>
  <c r="O165" i="43"/>
  <c r="AC54" i="49"/>
  <c r="O123" i="43"/>
  <c r="W44" i="49"/>
  <c r="O122" i="43"/>
  <c r="W43" i="49"/>
  <c r="W48" i="42"/>
  <c r="O112" i="43"/>
  <c r="U53" i="49"/>
  <c r="O110" i="43"/>
  <c r="O13" i="43"/>
  <c r="O15" i="43" s="1"/>
  <c r="U44" i="49"/>
  <c r="O109" i="43"/>
  <c r="P13" i="43"/>
  <c r="P15" i="43" s="1"/>
  <c r="U43" i="49"/>
  <c r="O86" i="43"/>
  <c r="Q44" i="49"/>
  <c r="N13" i="43"/>
  <c r="N15" i="43" s="1"/>
  <c r="O77" i="43"/>
  <c r="O44" i="49"/>
  <c r="L13" i="43"/>
  <c r="O76" i="43"/>
  <c r="O43" i="49"/>
  <c r="I49" i="42"/>
  <c r="O50" i="43"/>
  <c r="I44" i="49"/>
  <c r="H13" i="43"/>
  <c r="H15" i="43" s="1"/>
  <c r="E49" i="42"/>
  <c r="O32" i="43"/>
  <c r="E44" i="49"/>
  <c r="E13" i="43"/>
  <c r="O49" i="42"/>
  <c r="O40" i="43"/>
  <c r="G48" i="42"/>
  <c r="Q49" i="42"/>
  <c r="W49" i="42"/>
  <c r="M49" i="42"/>
  <c r="O68" i="43"/>
  <c r="Y49" i="42"/>
  <c r="O101" i="43"/>
  <c r="Q48" i="42"/>
  <c r="O85" i="43"/>
  <c r="O98" i="43"/>
  <c r="S49" i="42"/>
  <c r="O153" i="43"/>
  <c r="O59" i="43"/>
  <c r="K49" i="42"/>
  <c r="O150" i="43"/>
  <c r="U49" i="42"/>
  <c r="O114" i="43" s="1"/>
  <c r="O124" i="43"/>
  <c r="G49" i="42"/>
  <c r="AC48" i="42"/>
  <c r="O163" i="43"/>
  <c r="K48" i="42"/>
  <c r="O48" i="42"/>
  <c r="I48" i="42"/>
  <c r="AE38" i="42"/>
  <c r="AG38" i="42"/>
  <c r="E48" i="42"/>
  <c r="E53" i="49" s="1"/>
  <c r="AC14" i="14"/>
  <c r="AA14" i="14"/>
  <c r="Y14" i="14"/>
  <c r="W14" i="14"/>
  <c r="U14" i="14"/>
  <c r="S14" i="14"/>
  <c r="Q14" i="14"/>
  <c r="O14" i="14"/>
  <c r="M14" i="14"/>
  <c r="K14" i="14"/>
  <c r="I14" i="14"/>
  <c r="G14" i="14"/>
  <c r="E14" i="14"/>
  <c r="C14" i="14"/>
  <c r="AC13" i="14"/>
  <c r="AA13" i="14"/>
  <c r="Y13" i="14"/>
  <c r="W13" i="14"/>
  <c r="U13" i="14"/>
  <c r="S13" i="14"/>
  <c r="Q13" i="14"/>
  <c r="O13" i="14"/>
  <c r="M13" i="14"/>
  <c r="K13" i="14"/>
  <c r="I13" i="14"/>
  <c r="G13" i="14"/>
  <c r="E13" i="14"/>
  <c r="C13" i="14"/>
  <c r="C11" i="14"/>
  <c r="S2" i="14"/>
  <c r="C69" i="3"/>
  <c r="F67" i="3"/>
  <c r="D67" i="3"/>
  <c r="C67" i="3"/>
  <c r="F65" i="3"/>
  <c r="D65" i="3"/>
  <c r="C65" i="3"/>
  <c r="F63" i="3"/>
  <c r="D63" i="3"/>
  <c r="C63" i="3"/>
  <c r="C61" i="3"/>
  <c r="C59" i="3"/>
  <c r="C57" i="3"/>
  <c r="C55" i="3"/>
  <c r="C53" i="3"/>
  <c r="C52" i="3"/>
  <c r="F51" i="3"/>
  <c r="D51" i="3"/>
  <c r="C51" i="3"/>
  <c r="F50" i="3"/>
  <c r="D50" i="3"/>
  <c r="C50" i="3"/>
  <c r="F49" i="3"/>
  <c r="D49" i="3"/>
  <c r="C49" i="3"/>
  <c r="F48" i="3"/>
  <c r="D48" i="3"/>
  <c r="C48" i="3"/>
  <c r="F47" i="3"/>
  <c r="D47" i="3"/>
  <c r="C47" i="3"/>
  <c r="F46" i="3"/>
  <c r="D46" i="3"/>
  <c r="C46" i="3"/>
  <c r="C45" i="3"/>
  <c r="F44" i="3"/>
  <c r="D44" i="3"/>
  <c r="C44" i="3"/>
  <c r="F43" i="3"/>
  <c r="D43" i="3"/>
  <c r="C43" i="3"/>
  <c r="F42" i="3"/>
  <c r="D42" i="3"/>
  <c r="C42" i="3"/>
  <c r="F41" i="3"/>
  <c r="D41" i="3"/>
  <c r="C41" i="3"/>
  <c r="F40" i="3"/>
  <c r="D40" i="3"/>
  <c r="C40" i="3"/>
  <c r="C39" i="3"/>
  <c r="C36" i="3"/>
  <c r="C35" i="3"/>
  <c r="F34" i="3"/>
  <c r="D34" i="3"/>
  <c r="C34" i="3"/>
  <c r="F33" i="3"/>
  <c r="D33" i="3"/>
  <c r="C33" i="3"/>
  <c r="F32" i="3"/>
  <c r="D32" i="3"/>
  <c r="C32" i="3"/>
  <c r="C31" i="3"/>
  <c r="B31" i="3"/>
  <c r="F30" i="3"/>
  <c r="D30" i="3"/>
  <c r="C30" i="3"/>
  <c r="F29" i="3"/>
  <c r="D29" i="3"/>
  <c r="C29" i="3"/>
  <c r="F28" i="3"/>
  <c r="D28" i="3"/>
  <c r="C28" i="3"/>
  <c r="F27" i="3"/>
  <c r="D27" i="3"/>
  <c r="C27" i="3"/>
  <c r="F26" i="3"/>
  <c r="D26" i="3"/>
  <c r="C26" i="3"/>
  <c r="C25" i="3"/>
  <c r="B25" i="3"/>
  <c r="B24" i="3"/>
  <c r="C22" i="3"/>
  <c r="C21" i="3"/>
  <c r="B21" i="3"/>
  <c r="F20" i="3"/>
  <c r="D20" i="3"/>
  <c r="C20" i="3"/>
  <c r="F19" i="3"/>
  <c r="D19" i="3"/>
  <c r="C19" i="3"/>
  <c r="F18" i="3"/>
  <c r="D18" i="3"/>
  <c r="C18" i="3"/>
  <c r="F17" i="3"/>
  <c r="D17" i="3"/>
  <c r="C17" i="3"/>
  <c r="F16" i="3"/>
  <c r="D16" i="3"/>
  <c r="C16" i="3"/>
  <c r="C15" i="3"/>
  <c r="B15" i="3"/>
  <c r="F14" i="3"/>
  <c r="D14" i="3"/>
  <c r="C14" i="3"/>
  <c r="F13" i="3"/>
  <c r="D13" i="3"/>
  <c r="C13" i="3"/>
  <c r="F12" i="3"/>
  <c r="D12" i="3"/>
  <c r="C12" i="3"/>
  <c r="C11" i="3"/>
  <c r="B11" i="3"/>
  <c r="C10" i="3"/>
  <c r="B10" i="3"/>
  <c r="F8" i="3"/>
  <c r="D8" i="3"/>
  <c r="B2" i="3"/>
  <c r="F72" i="40"/>
  <c r="D72" i="40"/>
  <c r="C72" i="40"/>
  <c r="F71" i="40"/>
  <c r="D71" i="40"/>
  <c r="C71" i="40"/>
  <c r="C70" i="40"/>
  <c r="C68" i="40"/>
  <c r="C66" i="40"/>
  <c r="C62" i="40"/>
  <c r="C60" i="40"/>
  <c r="F58" i="40"/>
  <c r="D58" i="40"/>
  <c r="C58" i="40"/>
  <c r="C56" i="40"/>
  <c r="C54" i="40"/>
  <c r="F52" i="40"/>
  <c r="D52" i="40"/>
  <c r="C52" i="40"/>
  <c r="F51" i="40"/>
  <c r="D51" i="40"/>
  <c r="C51" i="40"/>
  <c r="F48" i="40"/>
  <c r="D48" i="40"/>
  <c r="C48" i="40"/>
  <c r="F47" i="40"/>
  <c r="D47" i="40"/>
  <c r="C47" i="40"/>
  <c r="F44" i="40"/>
  <c r="D44" i="40"/>
  <c r="C44" i="40"/>
  <c r="F43" i="40"/>
  <c r="D43" i="40"/>
  <c r="C43" i="40"/>
  <c r="F40" i="40"/>
  <c r="D40" i="40"/>
  <c r="C40" i="40"/>
  <c r="F39" i="40"/>
  <c r="D39" i="40"/>
  <c r="C39" i="40"/>
  <c r="F34" i="40"/>
  <c r="D34" i="40"/>
  <c r="C34" i="40"/>
  <c r="F33" i="40"/>
  <c r="D33" i="40"/>
  <c r="C33" i="40"/>
  <c r="F30" i="40"/>
  <c r="D30" i="40"/>
  <c r="C30" i="40"/>
  <c r="F29" i="40"/>
  <c r="D29" i="40"/>
  <c r="C29" i="40"/>
  <c r="F26" i="40"/>
  <c r="D26" i="40"/>
  <c r="C26" i="40"/>
  <c r="F25" i="40"/>
  <c r="D25" i="40"/>
  <c r="C25" i="40"/>
  <c r="F22" i="40"/>
  <c r="D22" i="40"/>
  <c r="C22" i="40"/>
  <c r="F21" i="40"/>
  <c r="D21" i="40"/>
  <c r="C21" i="40"/>
  <c r="C20" i="40"/>
  <c r="C18" i="40"/>
  <c r="C16" i="40"/>
  <c r="C14" i="40"/>
  <c r="C12" i="40"/>
  <c r="C10" i="40"/>
  <c r="O100" i="43" l="1"/>
  <c r="S54" i="49"/>
  <c r="O42" i="43"/>
  <c r="G53" i="49"/>
  <c r="O138" i="43"/>
  <c r="Y53" i="49"/>
  <c r="O43" i="43"/>
  <c r="G54" i="49"/>
  <c r="F10" i="43"/>
  <c r="F12" i="43" s="1"/>
  <c r="O139" i="43"/>
  <c r="Y54" i="49"/>
  <c r="O70" i="43"/>
  <c r="M54" i="49"/>
  <c r="O152" i="43"/>
  <c r="AA54" i="49"/>
  <c r="K10" i="43"/>
  <c r="K12" i="43" s="1"/>
  <c r="I10" i="43"/>
  <c r="O166" i="43"/>
  <c r="O164" i="43"/>
  <c r="AC53" i="49"/>
  <c r="P10" i="43"/>
  <c r="P12" i="43" s="1"/>
  <c r="O127" i="43"/>
  <c r="O125" i="43"/>
  <c r="W53" i="49"/>
  <c r="O126" i="43"/>
  <c r="W54" i="49"/>
  <c r="O113" i="43"/>
  <c r="O10" i="43"/>
  <c r="O12" i="43" s="1"/>
  <c r="U54" i="49"/>
  <c r="O88" i="43"/>
  <c r="Q54" i="49"/>
  <c r="N10" i="43"/>
  <c r="N12" i="43" s="1"/>
  <c r="O87" i="43"/>
  <c r="Q53" i="49"/>
  <c r="O78" i="43"/>
  <c r="O53" i="49"/>
  <c r="O79" i="43"/>
  <c r="O54" i="49"/>
  <c r="L10" i="43"/>
  <c r="O60" i="43"/>
  <c r="K53" i="49"/>
  <c r="K54" i="49"/>
  <c r="O61" i="43"/>
  <c r="O51" i="43"/>
  <c r="I53" i="49"/>
  <c r="O52" i="43"/>
  <c r="I54" i="49"/>
  <c r="H10" i="43"/>
  <c r="H12" i="43" s="1"/>
  <c r="E54" i="49"/>
  <c r="O34" i="43"/>
  <c r="E10" i="43"/>
  <c r="AE43" i="49"/>
  <c r="Q13" i="43"/>
  <c r="AG43" i="49"/>
  <c r="R13" i="43"/>
  <c r="O33" i="43"/>
  <c r="AG48" i="42"/>
  <c r="AE48" i="42"/>
  <c r="B2" i="40"/>
  <c r="F121" i="11"/>
  <c r="D121" i="11"/>
  <c r="C121" i="11"/>
  <c r="F120" i="11"/>
  <c r="D120" i="11"/>
  <c r="C120" i="11"/>
  <c r="C119" i="11"/>
  <c r="F113" i="11"/>
  <c r="D113" i="11"/>
  <c r="C113" i="11"/>
  <c r="F111" i="11"/>
  <c r="D111" i="11"/>
  <c r="C111" i="11"/>
  <c r="C109" i="11"/>
  <c r="C107" i="11"/>
  <c r="F105" i="11"/>
  <c r="D105" i="11"/>
  <c r="C105" i="11"/>
  <c r="F104" i="11"/>
  <c r="D104" i="11"/>
  <c r="C104" i="11"/>
  <c r="F103" i="11"/>
  <c r="D103" i="11"/>
  <c r="C103" i="11"/>
  <c r="F102" i="11"/>
  <c r="D102" i="11"/>
  <c r="C102" i="11"/>
  <c r="AG53" i="49" l="1"/>
  <c r="R10" i="43"/>
  <c r="AE53" i="49"/>
  <c r="Q10" i="43"/>
  <c r="C99" i="11"/>
  <c r="C97" i="11"/>
  <c r="F95" i="11"/>
  <c r="D95" i="11"/>
  <c r="C95" i="11"/>
  <c r="F93" i="11"/>
  <c r="D93" i="11"/>
  <c r="C93" i="11"/>
  <c r="C91" i="11"/>
  <c r="C89" i="11"/>
  <c r="F87" i="11"/>
  <c r="D87" i="11"/>
  <c r="C87" i="11"/>
  <c r="F85" i="11"/>
  <c r="D85" i="11"/>
  <c r="C85" i="11"/>
  <c r="F83" i="11"/>
  <c r="D83" i="11"/>
  <c r="C83" i="11"/>
  <c r="F81" i="11"/>
  <c r="D81" i="11"/>
  <c r="C81" i="11"/>
  <c r="C79" i="11"/>
  <c r="C77" i="11"/>
  <c r="F75" i="11"/>
  <c r="D75" i="11"/>
  <c r="C75" i="11"/>
  <c r="F73" i="11"/>
  <c r="D73" i="11"/>
  <c r="C73" i="11"/>
  <c r="F71" i="11"/>
  <c r="D71" i="11"/>
  <c r="C71" i="11"/>
  <c r="F70" i="11"/>
  <c r="D70" i="11"/>
  <c r="C70" i="11"/>
  <c r="F69" i="11"/>
  <c r="D69" i="11"/>
  <c r="C69" i="11"/>
  <c r="F68" i="11"/>
  <c r="D68" i="11"/>
  <c r="C68" i="11"/>
  <c r="C67" i="11" l="1"/>
  <c r="C65" i="11"/>
  <c r="F63" i="11"/>
  <c r="D63" i="11"/>
  <c r="C63" i="11"/>
  <c r="F61" i="11"/>
  <c r="D61" i="11"/>
  <c r="C61" i="11"/>
  <c r="F59" i="11"/>
  <c r="D59" i="11"/>
  <c r="C59" i="11"/>
  <c r="F58" i="11"/>
  <c r="D58" i="11"/>
  <c r="C58" i="11"/>
  <c r="F57" i="11"/>
  <c r="D57" i="11"/>
  <c r="C57" i="11"/>
  <c r="F56" i="11"/>
  <c r="D56" i="11"/>
  <c r="C56" i="11"/>
  <c r="C55" i="11"/>
  <c r="C53" i="11"/>
  <c r="C51" i="11"/>
  <c r="C49" i="11"/>
  <c r="F47" i="11"/>
  <c r="D47" i="11"/>
  <c r="C47" i="11"/>
  <c r="F46" i="11"/>
  <c r="D46" i="11"/>
  <c r="C46" i="11"/>
  <c r="F45" i="11"/>
  <c r="D45" i="11"/>
  <c r="C45" i="11"/>
  <c r="F44" i="11"/>
  <c r="D44" i="11"/>
  <c r="C44" i="11"/>
  <c r="F43" i="11"/>
  <c r="D43" i="11"/>
  <c r="C43" i="11"/>
  <c r="F42" i="11"/>
  <c r="D42" i="11"/>
  <c r="C42" i="11"/>
  <c r="F41" i="11"/>
  <c r="D41" i="11"/>
  <c r="C41" i="11"/>
  <c r="F40" i="11"/>
  <c r="D40" i="11"/>
  <c r="C40" i="11"/>
  <c r="F39" i="11"/>
  <c r="D39" i="11"/>
  <c r="C39" i="11"/>
  <c r="F38" i="11"/>
  <c r="D38" i="11"/>
  <c r="C38" i="11"/>
  <c r="F37" i="11"/>
  <c r="D37" i="11"/>
  <c r="C37" i="11"/>
  <c r="C36" i="11"/>
  <c r="F32" i="11"/>
  <c r="D32" i="11"/>
  <c r="C32" i="11"/>
  <c r="F30" i="11"/>
  <c r="D30" i="11"/>
  <c r="C30" i="11"/>
  <c r="F28" i="11"/>
  <c r="D28" i="11"/>
  <c r="C28" i="11"/>
  <c r="F27" i="11"/>
  <c r="D27" i="11"/>
  <c r="C27" i="11"/>
  <c r="F26" i="11"/>
  <c r="D26" i="11"/>
  <c r="C26" i="11"/>
  <c r="F25" i="11"/>
  <c r="D25" i="11"/>
  <c r="C25" i="11"/>
  <c r="F24" i="11"/>
  <c r="D24" i="11"/>
  <c r="C24" i="11"/>
  <c r="F23" i="11"/>
  <c r="D23" i="11"/>
  <c r="C23" i="11"/>
  <c r="C22" i="11"/>
  <c r="F20" i="11"/>
  <c r="D20" i="11"/>
  <c r="C20" i="11"/>
  <c r="F19" i="11"/>
  <c r="D19" i="11"/>
  <c r="C19" i="11"/>
  <c r="F18" i="11"/>
  <c r="D18" i="11"/>
  <c r="C18" i="11"/>
  <c r="F17" i="11"/>
  <c r="D17" i="11"/>
  <c r="C17" i="11"/>
  <c r="F16" i="11"/>
  <c r="D16" i="11"/>
  <c r="C16" i="11"/>
  <c r="F15" i="11"/>
  <c r="D15" i="11"/>
  <c r="C15" i="11"/>
  <c r="C14" i="11"/>
  <c r="C12" i="11"/>
  <c r="C10" i="11"/>
  <c r="F8" i="11" l="1"/>
  <c r="D8" i="11"/>
  <c r="B2" i="11"/>
  <c r="B201" i="39"/>
  <c r="B199" i="39"/>
  <c r="B197" i="39"/>
  <c r="C190" i="39" l="1"/>
  <c r="C188" i="39"/>
  <c r="H186" i="39"/>
  <c r="F186" i="39"/>
  <c r="D186" i="39"/>
  <c r="C186" i="39"/>
  <c r="H184" i="39"/>
  <c r="F184" i="39"/>
  <c r="D184" i="39"/>
  <c r="C184" i="39"/>
  <c r="H182" i="39"/>
  <c r="F182" i="39"/>
  <c r="D182" i="39"/>
  <c r="C182" i="39"/>
  <c r="H180" i="39"/>
  <c r="F180" i="39"/>
  <c r="D180" i="39"/>
  <c r="C180" i="39"/>
  <c r="H178" i="39"/>
  <c r="F178" i="39"/>
  <c r="D178" i="39"/>
  <c r="C178" i="39"/>
  <c r="H177" i="39"/>
  <c r="F177" i="39"/>
  <c r="D177" i="39"/>
  <c r="C177" i="39"/>
  <c r="H176" i="39"/>
  <c r="F176" i="39"/>
  <c r="D176" i="39"/>
  <c r="C176" i="39"/>
  <c r="H175" i="39"/>
  <c r="F175" i="39"/>
  <c r="D175" i="39"/>
  <c r="C175" i="39"/>
  <c r="H174" i="39"/>
  <c r="F174" i="39"/>
  <c r="D174" i="39"/>
  <c r="C174" i="39"/>
  <c r="H173" i="39"/>
  <c r="F173" i="39"/>
  <c r="D173" i="39"/>
  <c r="C173" i="39"/>
  <c r="H172" i="39"/>
  <c r="F172" i="39"/>
  <c r="D172" i="39"/>
  <c r="C172" i="39"/>
  <c r="C171" i="39"/>
  <c r="H169" i="39"/>
  <c r="F169" i="39"/>
  <c r="D169" i="39"/>
  <c r="C169" i="39"/>
  <c r="H167" i="39"/>
  <c r="F167" i="39"/>
  <c r="D167" i="39"/>
  <c r="C167" i="39"/>
  <c r="H166" i="39"/>
  <c r="F166" i="39"/>
  <c r="D166" i="39"/>
  <c r="C166" i="39"/>
  <c r="H165" i="39"/>
  <c r="F165" i="39"/>
  <c r="D165" i="39"/>
  <c r="C165" i="39"/>
  <c r="H164" i="39"/>
  <c r="F164" i="39"/>
  <c r="D164" i="39"/>
  <c r="C164" i="39"/>
  <c r="H163" i="39"/>
  <c r="F163" i="39"/>
  <c r="D163" i="39"/>
  <c r="C163" i="39"/>
  <c r="H162" i="39"/>
  <c r="F162" i="39"/>
  <c r="D162" i="39"/>
  <c r="C162" i="39"/>
  <c r="C161" i="39"/>
  <c r="C159" i="39"/>
  <c r="H157" i="39"/>
  <c r="F157" i="39"/>
  <c r="D157" i="39"/>
  <c r="C157" i="39"/>
  <c r="H155" i="39"/>
  <c r="F155" i="39"/>
  <c r="D155" i="39"/>
  <c r="C155" i="39"/>
  <c r="H154" i="39"/>
  <c r="F154" i="39"/>
  <c r="D154" i="39"/>
  <c r="C154" i="39"/>
  <c r="H153" i="39"/>
  <c r="F153" i="39"/>
  <c r="D153" i="39"/>
  <c r="C153" i="39"/>
  <c r="H152" i="39"/>
  <c r="F152" i="39"/>
  <c r="D152" i="39"/>
  <c r="C152" i="39"/>
  <c r="H151" i="39"/>
  <c r="F151" i="39"/>
  <c r="D151" i="39"/>
  <c r="C151" i="39"/>
  <c r="H150" i="39"/>
  <c r="F150" i="39"/>
  <c r="D150" i="39"/>
  <c r="C150" i="39"/>
  <c r="H149" i="39"/>
  <c r="F149" i="39"/>
  <c r="D149" i="39"/>
  <c r="C149" i="39"/>
  <c r="H148" i="39"/>
  <c r="F148" i="39"/>
  <c r="D148" i="39"/>
  <c r="C148" i="39"/>
  <c r="C147" i="39"/>
  <c r="H145" i="39"/>
  <c r="F145" i="39"/>
  <c r="D145" i="39"/>
  <c r="C145" i="39"/>
  <c r="H144" i="39"/>
  <c r="F144" i="39"/>
  <c r="D144" i="39"/>
  <c r="C144" i="39"/>
  <c r="H143" i="39"/>
  <c r="F143" i="39"/>
  <c r="D143" i="39"/>
  <c r="C143" i="39"/>
  <c r="H142" i="39"/>
  <c r="F142" i="39"/>
  <c r="D142" i="39"/>
  <c r="C142" i="39"/>
  <c r="H141" i="39"/>
  <c r="F141" i="39"/>
  <c r="D141" i="39"/>
  <c r="C141" i="39"/>
  <c r="H140" i="39"/>
  <c r="F140" i="39"/>
  <c r="D140" i="39"/>
  <c r="C140" i="39"/>
  <c r="C139" i="39" l="1"/>
  <c r="C137" i="39"/>
  <c r="H135" i="39"/>
  <c r="F135" i="39"/>
  <c r="D135" i="39"/>
  <c r="C135" i="39"/>
  <c r="H134" i="39"/>
  <c r="F134" i="39"/>
  <c r="D134" i="39"/>
  <c r="C134" i="39"/>
  <c r="C133" i="39"/>
  <c r="H131" i="39"/>
  <c r="F131" i="39"/>
  <c r="D131" i="39"/>
  <c r="C131" i="39"/>
  <c r="H129" i="39"/>
  <c r="F129" i="39"/>
  <c r="D129" i="39"/>
  <c r="C129" i="39"/>
  <c r="H128" i="39"/>
  <c r="F128" i="39"/>
  <c r="D128" i="39"/>
  <c r="C128" i="39"/>
  <c r="C127" i="39" l="1"/>
  <c r="H125" i="39"/>
  <c r="F125" i="39"/>
  <c r="D125" i="39"/>
  <c r="C125" i="39"/>
  <c r="H123" i="39"/>
  <c r="F123" i="39"/>
  <c r="D123" i="39"/>
  <c r="C123" i="39"/>
  <c r="H121" i="39"/>
  <c r="F121" i="39"/>
  <c r="D121" i="39"/>
  <c r="C121" i="39"/>
  <c r="H119" i="39"/>
  <c r="F119" i="39"/>
  <c r="D119" i="39"/>
  <c r="C119" i="39"/>
  <c r="H117" i="39"/>
  <c r="F117" i="39"/>
  <c r="D117" i="39"/>
  <c r="C117" i="39"/>
  <c r="H115" i="39"/>
  <c r="F115" i="39"/>
  <c r="D115" i="39"/>
  <c r="C115" i="39"/>
  <c r="H113" i="39"/>
  <c r="F113" i="39"/>
  <c r="D113" i="39"/>
  <c r="C113" i="39"/>
  <c r="H112" i="39"/>
  <c r="F112" i="39"/>
  <c r="D112" i="39"/>
  <c r="C112" i="39"/>
  <c r="H111" i="39"/>
  <c r="F111" i="39"/>
  <c r="D111" i="39"/>
  <c r="C111" i="39"/>
  <c r="H110" i="39"/>
  <c r="F110" i="39"/>
  <c r="D110" i="39"/>
  <c r="C110" i="39"/>
  <c r="H109" i="39"/>
  <c r="F109" i="39"/>
  <c r="D109" i="39"/>
  <c r="C109" i="39"/>
  <c r="H108" i="39"/>
  <c r="F108" i="39"/>
  <c r="D108" i="39"/>
  <c r="C108" i="39"/>
  <c r="H107" i="39"/>
  <c r="F107" i="39"/>
  <c r="D107" i="39"/>
  <c r="C107" i="39"/>
  <c r="H106" i="39"/>
  <c r="F106" i="39"/>
  <c r="D106" i="39"/>
  <c r="C106" i="39"/>
  <c r="C105" i="39" l="1"/>
  <c r="C103" i="39"/>
  <c r="H100" i="39"/>
  <c r="F100" i="39"/>
  <c r="D100" i="39"/>
  <c r="C100" i="39"/>
  <c r="C98" i="39"/>
  <c r="H96" i="39"/>
  <c r="F96" i="39"/>
  <c r="D96" i="39"/>
  <c r="C96" i="39"/>
  <c r="H94" i="39"/>
  <c r="F94" i="39"/>
  <c r="D94" i="39"/>
  <c r="C94" i="39"/>
  <c r="H92" i="39"/>
  <c r="F92" i="39"/>
  <c r="D92" i="39"/>
  <c r="C92" i="39"/>
  <c r="H90" i="39"/>
  <c r="F90" i="39"/>
  <c r="D90" i="39"/>
  <c r="C90" i="39"/>
  <c r="H89" i="39"/>
  <c r="F89" i="39"/>
  <c r="D89" i="39"/>
  <c r="C89" i="39"/>
  <c r="H88" i="39"/>
  <c r="F88" i="39"/>
  <c r="D88" i="39"/>
  <c r="C88" i="39"/>
  <c r="H87" i="39"/>
  <c r="F87" i="39"/>
  <c r="D87" i="39"/>
  <c r="C87" i="39"/>
  <c r="H86" i="39"/>
  <c r="F86" i="39"/>
  <c r="D86" i="39"/>
  <c r="C86" i="39"/>
  <c r="C85" i="39"/>
  <c r="H83" i="39"/>
  <c r="F83" i="39"/>
  <c r="D83" i="39"/>
  <c r="C83" i="39"/>
  <c r="H81" i="39"/>
  <c r="F81" i="39"/>
  <c r="D81" i="39"/>
  <c r="C81" i="39"/>
  <c r="H79" i="39"/>
  <c r="F79" i="39"/>
  <c r="D79" i="39"/>
  <c r="C79" i="39"/>
  <c r="H77" i="39"/>
  <c r="F77" i="39"/>
  <c r="D77" i="39"/>
  <c r="C77" i="39"/>
  <c r="H76" i="39"/>
  <c r="F76" i="39"/>
  <c r="D76" i="39"/>
  <c r="C76" i="39"/>
  <c r="H75" i="39"/>
  <c r="F75" i="39"/>
  <c r="D75" i="39"/>
  <c r="C75" i="39"/>
  <c r="H74" i="39"/>
  <c r="F74" i="39"/>
  <c r="D74" i="39"/>
  <c r="C74" i="39"/>
  <c r="H73" i="39"/>
  <c r="F73" i="39"/>
  <c r="D73" i="39"/>
  <c r="C73" i="39"/>
  <c r="H72" i="39"/>
  <c r="F72" i="39"/>
  <c r="D72" i="39"/>
  <c r="C72" i="39"/>
  <c r="H71" i="39"/>
  <c r="F71" i="39"/>
  <c r="D71" i="39"/>
  <c r="C71" i="39"/>
  <c r="C70" i="39"/>
  <c r="H68" i="39"/>
  <c r="F68" i="39"/>
  <c r="D68" i="39"/>
  <c r="C68" i="39"/>
  <c r="H67" i="39"/>
  <c r="F67" i="39"/>
  <c r="D67" i="39"/>
  <c r="C67" i="39"/>
  <c r="H66" i="39"/>
  <c r="F66" i="39"/>
  <c r="D66" i="39"/>
  <c r="C66" i="39"/>
  <c r="H65" i="39"/>
  <c r="F65" i="39"/>
  <c r="D65" i="39"/>
  <c r="C65" i="39"/>
  <c r="H64" i="39"/>
  <c r="F64" i="39"/>
  <c r="D64" i="39"/>
  <c r="C64" i="39"/>
  <c r="H63" i="39"/>
  <c r="F63" i="39"/>
  <c r="D63" i="39"/>
  <c r="C63" i="39"/>
  <c r="C62" i="39"/>
  <c r="C60" i="39" l="1"/>
  <c r="H58" i="39"/>
  <c r="F58" i="39"/>
  <c r="D58" i="39"/>
  <c r="C58" i="39"/>
  <c r="H56" i="39"/>
  <c r="F56" i="39"/>
  <c r="D56" i="39"/>
  <c r="C56" i="39"/>
  <c r="H55" i="39"/>
  <c r="F55" i="39"/>
  <c r="D55" i="39"/>
  <c r="C55" i="39"/>
  <c r="H54" i="39"/>
  <c r="F54" i="39"/>
  <c r="D54" i="39"/>
  <c r="C54" i="39"/>
  <c r="H53" i="39"/>
  <c r="F53" i="39"/>
  <c r="D53" i="39"/>
  <c r="C53" i="39"/>
  <c r="H52" i="39"/>
  <c r="F52" i="39"/>
  <c r="D52" i="39"/>
  <c r="C52" i="39"/>
  <c r="H51" i="39"/>
  <c r="F51" i="39"/>
  <c r="D51" i="39"/>
  <c r="C51" i="39"/>
  <c r="H50" i="39"/>
  <c r="F50" i="39"/>
  <c r="D50" i="39"/>
  <c r="C50" i="39"/>
  <c r="C49" i="39" l="1"/>
  <c r="H47" i="39"/>
  <c r="F47" i="39"/>
  <c r="D47" i="39"/>
  <c r="C47" i="39"/>
  <c r="H46" i="39"/>
  <c r="F46" i="39"/>
  <c r="D46" i="39"/>
  <c r="C46" i="39"/>
  <c r="H45" i="39"/>
  <c r="F45" i="39"/>
  <c r="D45" i="39"/>
  <c r="C45" i="39"/>
  <c r="H44" i="39"/>
  <c r="F44" i="39"/>
  <c r="D44" i="39"/>
  <c r="C44" i="39"/>
  <c r="H43" i="39"/>
  <c r="F43" i="39"/>
  <c r="D43" i="39"/>
  <c r="C43" i="39"/>
  <c r="H42" i="39"/>
  <c r="F42" i="39"/>
  <c r="D42" i="39"/>
  <c r="C42" i="39"/>
  <c r="H41" i="39"/>
  <c r="F41" i="39"/>
  <c r="D41" i="39"/>
  <c r="C41" i="39"/>
  <c r="H40" i="39"/>
  <c r="F40" i="39"/>
  <c r="D40" i="39"/>
  <c r="C40" i="39"/>
  <c r="H39" i="39"/>
  <c r="F39" i="39"/>
  <c r="D39" i="39"/>
  <c r="C39" i="39"/>
  <c r="C38" i="39"/>
  <c r="H36" i="39"/>
  <c r="F36" i="39"/>
  <c r="D36" i="39"/>
  <c r="C36" i="39"/>
  <c r="H35" i="39"/>
  <c r="F35" i="39"/>
  <c r="D35" i="39"/>
  <c r="C35" i="39"/>
  <c r="H34" i="39"/>
  <c r="F34" i="39"/>
  <c r="D34" i="39"/>
  <c r="C34" i="39"/>
  <c r="H33" i="39"/>
  <c r="F33" i="39"/>
  <c r="D33" i="39"/>
  <c r="C33" i="39"/>
  <c r="C32" i="39"/>
  <c r="H30" i="39"/>
  <c r="F30" i="39"/>
  <c r="D30" i="39"/>
  <c r="C30" i="39"/>
  <c r="H29" i="39"/>
  <c r="F29" i="39"/>
  <c r="D29" i="39"/>
  <c r="C29" i="39"/>
  <c r="H28" i="39"/>
  <c r="F28" i="39"/>
  <c r="D28" i="39"/>
  <c r="C28" i="39"/>
  <c r="H27" i="39"/>
  <c r="F27" i="39"/>
  <c r="D27" i="39"/>
  <c r="C27" i="39"/>
  <c r="H26" i="39"/>
  <c r="F26" i="39"/>
  <c r="D26" i="39"/>
  <c r="C26" i="39"/>
  <c r="H25" i="39"/>
  <c r="F25" i="39"/>
  <c r="D25" i="39"/>
  <c r="C25" i="39"/>
  <c r="H24" i="39"/>
  <c r="F24" i="39"/>
  <c r="D24" i="39"/>
  <c r="C24" i="39"/>
  <c r="H23" i="39"/>
  <c r="F23" i="39"/>
  <c r="D23" i="39"/>
  <c r="C23" i="39"/>
  <c r="C22" i="39"/>
  <c r="H20" i="39"/>
  <c r="F20" i="39"/>
  <c r="D20" i="39"/>
  <c r="C20" i="39"/>
  <c r="H19" i="39"/>
  <c r="F19" i="39"/>
  <c r="D19" i="39"/>
  <c r="C19" i="39"/>
  <c r="H18" i="39"/>
  <c r="F18" i="39"/>
  <c r="D18" i="39"/>
  <c r="C18" i="39"/>
  <c r="H17" i="39"/>
  <c r="F17" i="39"/>
  <c r="D17" i="39"/>
  <c r="C17" i="39"/>
  <c r="H16" i="39"/>
  <c r="F16" i="39"/>
  <c r="D16" i="39"/>
  <c r="C16" i="39"/>
  <c r="H15" i="39"/>
  <c r="F15" i="39"/>
  <c r="D15" i="39"/>
  <c r="C15" i="39"/>
  <c r="C14" i="39"/>
  <c r="C12" i="39"/>
  <c r="H10" i="39"/>
  <c r="F10" i="39"/>
  <c r="D10" i="39"/>
  <c r="C10" i="39"/>
  <c r="H8" i="39" l="1"/>
  <c r="F8" i="39"/>
  <c r="D8" i="39"/>
  <c r="D2" i="39" l="1"/>
  <c r="AG48" i="14" l="1"/>
  <c r="AE48" i="14" l="1"/>
  <c r="AG38" i="14"/>
  <c r="AE38" i="14" s="1"/>
  <c r="AG28" i="14" l="1"/>
  <c r="AE28" i="14" s="1"/>
  <c r="AC24" i="14"/>
  <c r="Y24" i="14"/>
  <c r="U24" i="14"/>
  <c r="Q24" i="14"/>
  <c r="M24" i="14"/>
  <c r="I24" i="14"/>
  <c r="E24" i="14"/>
  <c r="AA23" i="14"/>
  <c r="Y23" i="14" s="1"/>
  <c r="W23" i="14"/>
  <c r="U23" i="14" s="1"/>
  <c r="S23" i="14"/>
  <c r="Q23" i="14" s="1"/>
  <c r="O23" i="14"/>
  <c r="M23" i="14" s="1"/>
  <c r="K23" i="14"/>
  <c r="I23" i="14" s="1"/>
  <c r="G23" i="14"/>
  <c r="E23" i="14" s="1"/>
  <c r="AG18" i="14"/>
  <c r="AE18" i="14" s="1"/>
  <c r="AG13" i="14"/>
  <c r="B3" i="42"/>
  <c r="AE13" i="14" l="1"/>
  <c r="AG23" i="14"/>
  <c r="G24" i="14"/>
  <c r="O24" i="14"/>
  <c r="W24" i="14"/>
  <c r="K24" i="14"/>
  <c r="S24" i="14"/>
  <c r="AA24" i="14"/>
  <c r="AE23" i="14" l="1"/>
  <c r="AC23" i="14" s="1"/>
  <c r="W44" i="14"/>
  <c r="U44" i="14" s="1"/>
  <c r="S44" i="14" s="1"/>
  <c r="Q44" i="14" s="1"/>
  <c r="O44" i="14" s="1"/>
  <c r="M44" i="14" s="1"/>
  <c r="K44" i="14" s="1"/>
  <c r="I44" i="14" s="1"/>
  <c r="G44" i="14" s="1"/>
  <c r="AG33" i="14"/>
  <c r="AC34" i="14"/>
  <c r="AA34" i="14" s="1"/>
  <c r="Y34" i="14" s="1"/>
  <c r="W34" i="14" s="1"/>
  <c r="U34" i="14" s="1"/>
  <c r="S34" i="14" s="1"/>
  <c r="Q34" i="14" s="1"/>
  <c r="O34" i="14" s="1"/>
  <c r="M34" i="14" s="1"/>
  <c r="K34" i="14" s="1"/>
  <c r="I34" i="14" s="1"/>
  <c r="G34" i="14" s="1"/>
  <c r="E34" i="14" s="1"/>
  <c r="L56" i="43"/>
  <c r="F45" i="3" l="1"/>
  <c r="L57" i="43"/>
  <c r="D45" i="3"/>
  <c r="AG43" i="14"/>
  <c r="E44" i="14"/>
  <c r="AC44" i="14"/>
  <c r="AA44" i="14" s="1"/>
  <c r="Y44" i="14" s="1"/>
  <c r="AC54" i="14"/>
  <c r="AA54" i="14" s="1"/>
  <c r="Y54" i="14" s="1"/>
  <c r="W54" i="14" s="1"/>
  <c r="U54" i="14" s="1"/>
  <c r="S54" i="14" s="1"/>
  <c r="Q54" i="14" s="1"/>
  <c r="O54" i="14" s="1"/>
  <c r="M54" i="14" s="1"/>
  <c r="K54" i="14" s="1"/>
  <c r="I54" i="14" s="1"/>
  <c r="G54" i="14" s="1"/>
  <c r="AE43" i="14"/>
  <c r="AC43" i="14" s="1"/>
  <c r="AA43" i="14" s="1"/>
  <c r="Y43" i="14" s="1"/>
  <c r="W43" i="14" s="1"/>
  <c r="U43" i="14" s="1"/>
  <c r="S43" i="14" s="1"/>
  <c r="Q43" i="14" s="1"/>
  <c r="O43" i="14" s="1"/>
  <c r="M43" i="14" s="1"/>
  <c r="K43" i="14" s="1"/>
  <c r="I43" i="14" s="1"/>
  <c r="G43" i="14" s="1"/>
  <c r="E43" i="14" s="1"/>
  <c r="AE33" i="14"/>
  <c r="AC33" i="14" s="1"/>
  <c r="AA33" i="14" s="1"/>
  <c r="Y33" i="14" s="1"/>
  <c r="W33" i="14" s="1"/>
  <c r="U33" i="14" s="1"/>
  <c r="S33" i="14" s="1"/>
  <c r="Q33" i="14" s="1"/>
  <c r="O33" i="14" s="1"/>
  <c r="M33" i="14" s="1"/>
  <c r="K33" i="14" s="1"/>
  <c r="I33" i="14" s="1"/>
  <c r="G33" i="14" s="1"/>
  <c r="E33" i="14" s="1"/>
  <c r="F32" i="5"/>
  <c r="E32" i="5"/>
  <c r="F25" i="5"/>
  <c r="E25" i="5"/>
  <c r="L42" i="43" s="1"/>
  <c r="F19" i="5"/>
  <c r="E19" i="5"/>
  <c r="L55" i="43" l="1"/>
  <c r="E45" i="5"/>
  <c r="L54" i="43"/>
  <c r="F31" i="3"/>
  <c r="L43" i="43"/>
  <c r="F25" i="3"/>
  <c r="L41" i="43"/>
  <c r="E29" i="5"/>
  <c r="L44" i="43" s="1"/>
  <c r="L40" i="43"/>
  <c r="D25" i="3"/>
  <c r="E30" i="5"/>
  <c r="L46" i="43" s="1"/>
  <c r="F39" i="3"/>
  <c r="D39" i="3" s="1"/>
  <c r="F45" i="5"/>
  <c r="F46" i="5"/>
  <c r="D31" i="3"/>
  <c r="F30" i="5"/>
  <c r="AG53" i="14"/>
  <c r="F29" i="5"/>
  <c r="L45" i="43" s="1"/>
  <c r="E54" i="14"/>
  <c r="E46" i="5"/>
  <c r="L60" i="43" s="1"/>
  <c r="F10" i="5"/>
  <c r="L29" i="43" s="1"/>
  <c r="E10" i="5"/>
  <c r="L28" i="43" s="1"/>
  <c r="F6" i="5"/>
  <c r="E6" i="5"/>
  <c r="F53" i="3" l="1"/>
  <c r="L61" i="43"/>
  <c r="F52" i="3"/>
  <c r="D52" i="3" s="1"/>
  <c r="L65" i="43"/>
  <c r="L63" i="43"/>
  <c r="L59" i="43"/>
  <c r="L64" i="43"/>
  <c r="L62" i="43"/>
  <c r="L58" i="43"/>
  <c r="L67" i="43"/>
  <c r="L66" i="43"/>
  <c r="F35" i="3"/>
  <c r="D35" i="3" s="1"/>
  <c r="L51" i="43"/>
  <c r="L49" i="43"/>
  <c r="F36" i="3"/>
  <c r="D36" i="3" s="1"/>
  <c r="L47" i="43"/>
  <c r="L52" i="43"/>
  <c r="L48" i="43"/>
  <c r="L50" i="43"/>
  <c r="L53" i="43"/>
  <c r="L27" i="43"/>
  <c r="E47" i="5"/>
  <c r="L26" i="43"/>
  <c r="AE53" i="14"/>
  <c r="AC53" i="14" s="1"/>
  <c r="AA53" i="14" s="1"/>
  <c r="Y53" i="14" s="1"/>
  <c r="W53" i="14" s="1"/>
  <c r="U53" i="14" s="1"/>
  <c r="S53" i="14" s="1"/>
  <c r="Q53" i="14" s="1"/>
  <c r="O53" i="14" s="1"/>
  <c r="M53" i="14" s="1"/>
  <c r="K53" i="14" s="1"/>
  <c r="I53" i="14" s="1"/>
  <c r="G53" i="14" s="1"/>
  <c r="E53" i="14" s="1"/>
  <c r="F11" i="3"/>
  <c r="D11" i="3" s="1"/>
  <c r="F47" i="5"/>
  <c r="F16" i="5"/>
  <c r="F15" i="3"/>
  <c r="D15" i="3" s="1"/>
  <c r="F48" i="5"/>
  <c r="L71" i="43" s="1"/>
  <c r="F17" i="5"/>
  <c r="E16" i="5"/>
  <c r="D53" i="3"/>
  <c r="E48" i="5"/>
  <c r="E17" i="5"/>
  <c r="L32" i="43" s="1"/>
  <c r="B3" i="5"/>
  <c r="F43" i="36"/>
  <c r="E43" i="36"/>
  <c r="D70" i="48" s="1"/>
  <c r="F70" i="40" l="1"/>
  <c r="F70" i="48"/>
  <c r="E50" i="5"/>
  <c r="L74" i="43" s="1"/>
  <c r="L39" i="43"/>
  <c r="L70" i="43"/>
  <c r="L34" i="43"/>
  <c r="L30" i="43"/>
  <c r="L36" i="43"/>
  <c r="F21" i="3"/>
  <c r="L35" i="43"/>
  <c r="L31" i="43"/>
  <c r="L37" i="43"/>
  <c r="L68" i="43"/>
  <c r="F22" i="3"/>
  <c r="L33" i="43"/>
  <c r="L69" i="43"/>
  <c r="L38" i="43"/>
  <c r="D22" i="3"/>
  <c r="E49" i="5"/>
  <c r="D21" i="3"/>
  <c r="F55" i="3"/>
  <c r="D55" i="3" s="1"/>
  <c r="F49" i="5"/>
  <c r="D70" i="40"/>
  <c r="F57" i="3"/>
  <c r="D57" i="3" s="1"/>
  <c r="F50" i="5"/>
  <c r="L81" i="43" l="1"/>
  <c r="L80" i="43"/>
  <c r="L79" i="43"/>
  <c r="L77" i="43"/>
  <c r="L73" i="43"/>
  <c r="F61" i="3"/>
  <c r="D61" i="3" s="1"/>
  <c r="L75" i="43"/>
  <c r="E54" i="5"/>
  <c r="L78" i="43"/>
  <c r="L76" i="43"/>
  <c r="L72" i="43"/>
  <c r="F59" i="3"/>
  <c r="D59" i="3" s="1"/>
  <c r="F54" i="5"/>
  <c r="F4" i="43" s="1"/>
  <c r="F6" i="43" s="1"/>
  <c r="F36" i="36"/>
  <c r="F56" i="48" s="1"/>
  <c r="E36" i="36"/>
  <c r="D56" i="48" s="1"/>
  <c r="F35" i="36"/>
  <c r="F54" i="48" s="1"/>
  <c r="E35" i="36"/>
  <c r="D54" i="48" s="1"/>
  <c r="B3" i="36"/>
  <c r="L88" i="43" l="1"/>
  <c r="E4" i="43"/>
  <c r="E6" i="43" s="1"/>
  <c r="I35" i="43"/>
  <c r="I31" i="43"/>
  <c r="I37" i="43"/>
  <c r="I34" i="43"/>
  <c r="I30" i="43"/>
  <c r="I36" i="43"/>
  <c r="I38" i="43"/>
  <c r="I32" i="43"/>
  <c r="I33" i="43"/>
  <c r="I39" i="43"/>
  <c r="L89" i="43"/>
  <c r="L87" i="43"/>
  <c r="L85" i="43"/>
  <c r="L83" i="43"/>
  <c r="F69" i="3"/>
  <c r="D69" i="3" s="1"/>
  <c r="L86" i="43"/>
  <c r="L84" i="43"/>
  <c r="E38" i="36"/>
  <c r="D60" i="48" s="1"/>
  <c r="E39" i="36"/>
  <c r="F56" i="40"/>
  <c r="D56" i="40" s="1"/>
  <c r="F39" i="36"/>
  <c r="F62" i="48" s="1"/>
  <c r="F54" i="40"/>
  <c r="D54" i="40" s="1"/>
  <c r="F38" i="36"/>
  <c r="F60" i="48" s="1"/>
  <c r="I42" i="43" l="1"/>
  <c r="D62" i="48"/>
  <c r="F60" i="40"/>
  <c r="D60" i="40" s="1"/>
  <c r="I47" i="43"/>
  <c r="I45" i="43"/>
  <c r="I41" i="43"/>
  <c r="F62" i="40"/>
  <c r="I43" i="43"/>
  <c r="I48" i="43"/>
  <c r="I49" i="43"/>
  <c r="I44" i="43"/>
  <c r="I40" i="43"/>
  <c r="I46" i="43"/>
  <c r="D62" i="40"/>
  <c r="F47" i="4"/>
  <c r="F53" i="46" s="1"/>
  <c r="F67" i="11" l="1"/>
  <c r="F51" i="43"/>
  <c r="E47" i="4"/>
  <c r="D53" i="46" s="1"/>
  <c r="F46" i="4"/>
  <c r="F52" i="46" s="1"/>
  <c r="F39" i="4"/>
  <c r="E39" i="4"/>
  <c r="D44" i="46" s="1"/>
  <c r="F38" i="4" l="1"/>
  <c r="F53" i="11" s="1"/>
  <c r="F44" i="46"/>
  <c r="F65" i="11"/>
  <c r="F49" i="43"/>
  <c r="D67" i="11"/>
  <c r="F50" i="43"/>
  <c r="F55" i="11"/>
  <c r="F47" i="43"/>
  <c r="D55" i="11"/>
  <c r="E38" i="4"/>
  <c r="D43" i="46" s="1"/>
  <c r="F46" i="43"/>
  <c r="E46" i="4"/>
  <c r="D52" i="46" s="1"/>
  <c r="F45" i="43" l="1"/>
  <c r="F43" i="46"/>
  <c r="F54" i="4"/>
  <c r="F61" i="46" s="1"/>
  <c r="F55" i="4"/>
  <c r="F62" i="46" s="1"/>
  <c r="D65" i="11"/>
  <c r="F48" i="43"/>
  <c r="E54" i="4"/>
  <c r="D61" i="46" s="1"/>
  <c r="E55" i="4"/>
  <c r="F44" i="43"/>
  <c r="F53" i="43"/>
  <c r="D53" i="11"/>
  <c r="F24" i="4"/>
  <c r="F27" i="46" s="1"/>
  <c r="E24" i="4"/>
  <c r="D27" i="46" s="1"/>
  <c r="F14" i="4"/>
  <c r="F7" i="4"/>
  <c r="F9" i="46" s="1"/>
  <c r="B3" i="4"/>
  <c r="F57" i="43" l="1"/>
  <c r="F55" i="43"/>
  <c r="F79" i="11"/>
  <c r="D79" i="11"/>
  <c r="D62" i="46"/>
  <c r="F61" i="43"/>
  <c r="F77" i="11"/>
  <c r="F59" i="43"/>
  <c r="F16" i="46"/>
  <c r="E16" i="46"/>
  <c r="F52" i="43"/>
  <c r="F56" i="43"/>
  <c r="F58" i="43"/>
  <c r="F54" i="43"/>
  <c r="F60" i="43"/>
  <c r="D77" i="11"/>
  <c r="F36" i="11"/>
  <c r="F33" i="43"/>
  <c r="F22" i="11"/>
  <c r="F31" i="43"/>
  <c r="F14" i="11"/>
  <c r="F29" i="43"/>
  <c r="F32" i="43"/>
  <c r="F28" i="43"/>
  <c r="E6" i="4"/>
  <c r="D8" i="46" s="1"/>
  <c r="D14" i="11"/>
  <c r="D36" i="11"/>
  <c r="F6" i="4"/>
  <c r="D22" i="11"/>
  <c r="F27" i="43" l="1"/>
  <c r="F8" i="46"/>
  <c r="E37" i="4"/>
  <c r="D41" i="46" s="1"/>
  <c r="E36" i="4"/>
  <c r="F26" i="43"/>
  <c r="F12" i="11"/>
  <c r="D12" i="11" s="1"/>
  <c r="F37" i="4"/>
  <c r="F41" i="46" s="1"/>
  <c r="F36" i="4"/>
  <c r="F40" i="46" s="1"/>
  <c r="F34" i="43" l="1"/>
  <c r="D40" i="46"/>
  <c r="F37" i="43"/>
  <c r="F43" i="43"/>
  <c r="F41" i="43"/>
  <c r="F39" i="43"/>
  <c r="F35" i="43"/>
  <c r="F42" i="43"/>
  <c r="F40" i="43"/>
  <c r="F38" i="43"/>
  <c r="D51" i="11"/>
  <c r="F36" i="43"/>
  <c r="E60" i="4"/>
  <c r="D70" i="46" s="1"/>
  <c r="E61" i="4"/>
  <c r="D71" i="46" s="1"/>
  <c r="F51" i="11"/>
  <c r="F61" i="4"/>
  <c r="F71" i="46" s="1"/>
  <c r="F49" i="11"/>
  <c r="D49" i="11" s="1"/>
  <c r="F60" i="4"/>
  <c r="F70" i="46" s="1"/>
  <c r="F91" i="11" l="1"/>
  <c r="F65" i="43"/>
  <c r="F71" i="43"/>
  <c r="F68" i="43"/>
  <c r="F66" i="43"/>
  <c r="F62" i="43"/>
  <c r="F69" i="43"/>
  <c r="F67" i="43"/>
  <c r="F63" i="43"/>
  <c r="D91" i="11"/>
  <c r="F64" i="43"/>
  <c r="F70" i="43"/>
  <c r="E65" i="4"/>
  <c r="E64" i="4"/>
  <c r="D74" i="46" s="1"/>
  <c r="F89" i="11"/>
  <c r="D89" i="11" s="1"/>
  <c r="F65" i="4"/>
  <c r="F64" i="4"/>
  <c r="F74" i="46" s="1"/>
  <c r="F76" i="43" l="1"/>
  <c r="D75" i="46"/>
  <c r="F77" i="43"/>
  <c r="F75" i="46"/>
  <c r="F99" i="11"/>
  <c r="F83" i="43"/>
  <c r="F81" i="43"/>
  <c r="F79" i="43"/>
  <c r="F75" i="43"/>
  <c r="D99" i="11"/>
  <c r="F82" i="43"/>
  <c r="E71" i="4"/>
  <c r="E72" i="4"/>
  <c r="F80" i="43"/>
  <c r="F78" i="43"/>
  <c r="F74" i="43"/>
  <c r="F72" i="4"/>
  <c r="F84" i="46" s="1"/>
  <c r="F71" i="4"/>
  <c r="F97" i="11"/>
  <c r="D97" i="11" s="1"/>
  <c r="G130" i="2"/>
  <c r="H171" i="45" s="1"/>
  <c r="F130" i="2"/>
  <c r="E130" i="2"/>
  <c r="G122" i="2"/>
  <c r="H161" i="45" s="1"/>
  <c r="F122" i="2"/>
  <c r="F161" i="45" s="1"/>
  <c r="E122" i="2"/>
  <c r="D161" i="45" s="1"/>
  <c r="G111" i="2"/>
  <c r="H147" i="45" s="1"/>
  <c r="F111" i="2"/>
  <c r="E111" i="2"/>
  <c r="G104" i="2"/>
  <c r="H139" i="45" s="1"/>
  <c r="F104" i="2"/>
  <c r="F139" i="45" s="1"/>
  <c r="E104" i="2"/>
  <c r="D139" i="45" s="1"/>
  <c r="F20" i="43" l="1"/>
  <c r="E20" i="43"/>
  <c r="E21" i="43" s="1"/>
  <c r="F21" i="43"/>
  <c r="F82" i="46"/>
  <c r="D109" i="11"/>
  <c r="F86" i="43"/>
  <c r="D84" i="46"/>
  <c r="D107" i="11"/>
  <c r="D82" i="46"/>
  <c r="E6" i="36"/>
  <c r="D12" i="48" s="1"/>
  <c r="C92" i="43"/>
  <c r="D171" i="45"/>
  <c r="C93" i="43"/>
  <c r="F171" i="45"/>
  <c r="C83" i="43"/>
  <c r="D147" i="45"/>
  <c r="C84" i="43"/>
  <c r="F147" i="45"/>
  <c r="F91" i="43"/>
  <c r="F89" i="43"/>
  <c r="F85" i="43"/>
  <c r="F87" i="43"/>
  <c r="F93" i="43"/>
  <c r="F92" i="43"/>
  <c r="F90" i="43"/>
  <c r="F88" i="43"/>
  <c r="F84" i="43"/>
  <c r="E7" i="36"/>
  <c r="D14" i="48" s="1"/>
  <c r="H139" i="39"/>
  <c r="C82" i="43"/>
  <c r="D161" i="39"/>
  <c r="C89" i="43"/>
  <c r="F161" i="39"/>
  <c r="C90" i="43"/>
  <c r="H171" i="39"/>
  <c r="C94" i="43"/>
  <c r="D139" i="39"/>
  <c r="C80" i="43"/>
  <c r="H161" i="39"/>
  <c r="C91" i="43"/>
  <c r="F139" i="39"/>
  <c r="C81" i="43"/>
  <c r="H147" i="39"/>
  <c r="F147" i="39" s="1"/>
  <c r="C85" i="43"/>
  <c r="D147" i="39"/>
  <c r="F171" i="39"/>
  <c r="D171" i="39" s="1"/>
  <c r="G121" i="2"/>
  <c r="H159" i="45" s="1"/>
  <c r="F109" i="11"/>
  <c r="F7" i="36"/>
  <c r="F14" i="48" s="1"/>
  <c r="F103" i="2"/>
  <c r="E121" i="2"/>
  <c r="G103" i="2"/>
  <c r="F121" i="2"/>
  <c r="F107" i="11"/>
  <c r="F6" i="36"/>
  <c r="F12" i="48" s="1"/>
  <c r="E103" i="2"/>
  <c r="G100" i="2"/>
  <c r="F100" i="2"/>
  <c r="E100" i="2"/>
  <c r="G96" i="2"/>
  <c r="H127" i="45" s="1"/>
  <c r="F96" i="2"/>
  <c r="E96" i="2"/>
  <c r="G81" i="2"/>
  <c r="H105" i="45" s="1"/>
  <c r="F81" i="2"/>
  <c r="E81" i="2"/>
  <c r="G79" i="2"/>
  <c r="C87" i="43" l="1"/>
  <c r="F159" i="45"/>
  <c r="C86" i="43"/>
  <c r="D159" i="45"/>
  <c r="C77" i="43"/>
  <c r="D137" i="45"/>
  <c r="C79" i="43"/>
  <c r="H137" i="45"/>
  <c r="C78" i="43"/>
  <c r="F137" i="45"/>
  <c r="I11" i="43"/>
  <c r="I12" i="43" s="1"/>
  <c r="D133" i="45"/>
  <c r="C76" i="43"/>
  <c r="H133" i="45"/>
  <c r="C75" i="43"/>
  <c r="I14" i="43"/>
  <c r="I15" i="43" s="1"/>
  <c r="F133" i="45"/>
  <c r="L14" i="43"/>
  <c r="F127" i="45"/>
  <c r="L11" i="43"/>
  <c r="D127" i="45"/>
  <c r="E11" i="43"/>
  <c r="E12" i="43" s="1"/>
  <c r="D105" i="45"/>
  <c r="E14" i="43"/>
  <c r="E15" i="43" s="1"/>
  <c r="F105" i="45"/>
  <c r="E80" i="2"/>
  <c r="I26" i="43"/>
  <c r="I27" i="43"/>
  <c r="F14" i="40"/>
  <c r="I29" i="43"/>
  <c r="D14" i="40"/>
  <c r="I28" i="43"/>
  <c r="E41" i="36"/>
  <c r="D66" i="48" s="1"/>
  <c r="E42" i="36"/>
  <c r="D68" i="48" s="1"/>
  <c r="D127" i="39"/>
  <c r="C68" i="43"/>
  <c r="H159" i="39"/>
  <c r="C88" i="43"/>
  <c r="H127" i="39"/>
  <c r="C70" i="43"/>
  <c r="C65" i="43"/>
  <c r="F127" i="39"/>
  <c r="C69" i="43"/>
  <c r="C66" i="43"/>
  <c r="F80" i="2"/>
  <c r="H105" i="39"/>
  <c r="F105" i="39" s="1"/>
  <c r="C67" i="43"/>
  <c r="G80" i="2"/>
  <c r="H103" i="45" s="1"/>
  <c r="C74" i="43"/>
  <c r="D105" i="39"/>
  <c r="F12" i="40"/>
  <c r="D12" i="40" s="1"/>
  <c r="F42" i="36"/>
  <c r="F68" i="48" s="1"/>
  <c r="F41" i="36"/>
  <c r="F66" i="48" s="1"/>
  <c r="H133" i="39"/>
  <c r="F133" i="39" s="1"/>
  <c r="D133" i="39" s="1"/>
  <c r="F159" i="39"/>
  <c r="D159" i="39" s="1"/>
  <c r="H137" i="39"/>
  <c r="F137" i="39"/>
  <c r="D137" i="39" s="1"/>
  <c r="E79" i="2"/>
  <c r="Q11" i="43" l="1"/>
  <c r="Q12" i="43" s="1"/>
  <c r="D103" i="45"/>
  <c r="Q14" i="43"/>
  <c r="Q15" i="43" s="1"/>
  <c r="F103" i="45"/>
  <c r="D68" i="40"/>
  <c r="I52" i="43"/>
  <c r="F66" i="40"/>
  <c r="I55" i="43"/>
  <c r="I51" i="43"/>
  <c r="I57" i="43"/>
  <c r="D66" i="40"/>
  <c r="I54" i="43"/>
  <c r="I50" i="43"/>
  <c r="I56" i="43"/>
  <c r="I58" i="43"/>
  <c r="F68" i="40"/>
  <c r="I53" i="43"/>
  <c r="I59" i="43"/>
  <c r="C60" i="43"/>
  <c r="C59" i="43"/>
  <c r="C61" i="43"/>
  <c r="H103" i="39"/>
  <c r="F103" i="39" s="1"/>
  <c r="D103" i="39"/>
  <c r="G67" i="2" l="1"/>
  <c r="H85" i="45" s="1"/>
  <c r="F67" i="2"/>
  <c r="F85" i="45" s="1"/>
  <c r="E67" i="2"/>
  <c r="G56" i="2"/>
  <c r="H70" i="45" s="1"/>
  <c r="F56" i="2"/>
  <c r="E56" i="2"/>
  <c r="G49" i="2"/>
  <c r="H62" i="45" s="1"/>
  <c r="F49" i="2"/>
  <c r="F62" i="45" s="1"/>
  <c r="E49" i="2"/>
  <c r="D62" i="45" s="1"/>
  <c r="C53" i="43" l="1"/>
  <c r="D85" i="45"/>
  <c r="C50" i="43"/>
  <c r="D70" i="45"/>
  <c r="C51" i="43"/>
  <c r="F70" i="45"/>
  <c r="G48" i="2"/>
  <c r="H60" i="45" s="1"/>
  <c r="C47" i="43"/>
  <c r="E48" i="2"/>
  <c r="D60" i="45" s="1"/>
  <c r="C48" i="43"/>
  <c r="F48" i="2"/>
  <c r="F60" i="45" s="1"/>
  <c r="H70" i="39"/>
  <c r="C52" i="43"/>
  <c r="H62" i="39"/>
  <c r="C49" i="43"/>
  <c r="F85" i="39"/>
  <c r="D85" i="39" s="1"/>
  <c r="C54" i="43"/>
  <c r="H85" i="39"/>
  <c r="C55" i="43"/>
  <c r="F70" i="39"/>
  <c r="D70" i="39"/>
  <c r="F62" i="39"/>
  <c r="D62" i="39" s="1"/>
  <c r="F60" i="39" l="1"/>
  <c r="C45" i="43"/>
  <c r="H60" i="39"/>
  <c r="C46" i="43"/>
  <c r="C44" i="43"/>
  <c r="G39" i="2"/>
  <c r="H49" i="45" s="1"/>
  <c r="F39" i="2"/>
  <c r="E39" i="2"/>
  <c r="D49" i="45" s="1"/>
  <c r="G29" i="2"/>
  <c r="H38" i="45" s="1"/>
  <c r="F29" i="2"/>
  <c r="E29" i="2"/>
  <c r="G24" i="2"/>
  <c r="H32" i="45" s="1"/>
  <c r="F24" i="2"/>
  <c r="E24" i="2"/>
  <c r="G15" i="2"/>
  <c r="H22" i="45" s="1"/>
  <c r="F15" i="2"/>
  <c r="C42" i="43" l="1"/>
  <c r="F49" i="45"/>
  <c r="C38" i="43"/>
  <c r="D38" i="45"/>
  <c r="C39" i="43"/>
  <c r="F38" i="45"/>
  <c r="C36" i="43"/>
  <c r="F32" i="45"/>
  <c r="C35" i="43"/>
  <c r="D32" i="45"/>
  <c r="C33" i="43"/>
  <c r="F22" i="45"/>
  <c r="H38" i="39"/>
  <c r="C40" i="43"/>
  <c r="H32" i="39"/>
  <c r="C37" i="43"/>
  <c r="D49" i="39"/>
  <c r="C41" i="43"/>
  <c r="H22" i="39"/>
  <c r="C34" i="43"/>
  <c r="H49" i="39"/>
  <c r="C43" i="43"/>
  <c r="D60" i="39"/>
  <c r="F32" i="39"/>
  <c r="F22" i="39"/>
  <c r="D32" i="39"/>
  <c r="F49" i="39"/>
  <c r="F38" i="39"/>
  <c r="D38" i="39" s="1"/>
  <c r="G8" i="2"/>
  <c r="H14" i="45" s="1"/>
  <c r="F8" i="2"/>
  <c r="F14" i="45" s="1"/>
  <c r="E8" i="2"/>
  <c r="D14" i="45" s="1"/>
  <c r="F14" i="39" l="1"/>
  <c r="C30" i="43"/>
  <c r="H14" i="39"/>
  <c r="C31" i="43"/>
  <c r="G7" i="2"/>
  <c r="H12" i="45" s="1"/>
  <c r="D22" i="39"/>
  <c r="C32" i="43"/>
  <c r="C29" i="43"/>
  <c r="E7" i="2"/>
  <c r="D12" i="45" s="1"/>
  <c r="D14" i="39"/>
  <c r="F7" i="2"/>
  <c r="F12" i="45" s="1"/>
  <c r="B3" i="2"/>
  <c r="H12" i="39" l="1"/>
  <c r="G76" i="2"/>
  <c r="C28" i="43"/>
  <c r="F12" i="39"/>
  <c r="F76" i="2"/>
  <c r="C27" i="43"/>
  <c r="C26" i="43"/>
  <c r="E76" i="2"/>
  <c r="D98" i="45" s="1"/>
  <c r="D12" i="39"/>
  <c r="C64" i="43" l="1"/>
  <c r="H98" i="45"/>
  <c r="F98" i="39"/>
  <c r="F98" i="45"/>
  <c r="G142" i="2"/>
  <c r="C58" i="43"/>
  <c r="H98" i="39"/>
  <c r="F142" i="2"/>
  <c r="C56" i="43"/>
  <c r="E142" i="2"/>
  <c r="C62" i="43"/>
  <c r="C57" i="43"/>
  <c r="C63" i="43"/>
  <c r="D98" i="39"/>
  <c r="C106" i="43" l="1"/>
  <c r="H188" i="45"/>
  <c r="C105" i="43"/>
  <c r="R14" i="43"/>
  <c r="R15" i="43" s="1"/>
  <c r="F188" i="45"/>
  <c r="C104" i="43"/>
  <c r="R11" i="43"/>
  <c r="R12" i="43" s="1"/>
  <c r="D188" i="45"/>
  <c r="H188" i="39"/>
  <c r="C100" i="43"/>
  <c r="G143" i="2"/>
  <c r="H190" i="39" s="1"/>
  <c r="C103" i="43"/>
  <c r="C97" i="43"/>
  <c r="F188" i="39"/>
  <c r="D188" i="39" s="1"/>
  <c r="C95" i="43"/>
  <c r="C98" i="43"/>
  <c r="C101" i="43"/>
  <c r="E143" i="2"/>
  <c r="F143" i="2"/>
  <c r="F190" i="45" s="1"/>
  <c r="C99" i="43"/>
  <c r="C96" i="43"/>
  <c r="C102" i="43"/>
  <c r="C112" i="43" l="1"/>
  <c r="H190" i="45"/>
  <c r="D190" i="39"/>
  <c r="D190" i="45"/>
  <c r="C109" i="43"/>
  <c r="C107" i="43"/>
  <c r="C110" i="43"/>
  <c r="C108" i="43"/>
  <c r="C111" i="43"/>
  <c r="F190" i="39"/>
</calcChain>
</file>

<file path=xl/sharedStrings.xml><?xml version="1.0" encoding="utf-8"?>
<sst xmlns="http://schemas.openxmlformats.org/spreadsheetml/2006/main" count="1339" uniqueCount="857">
  <si>
    <t>Rezervisanja za troškove u garantnom roku</t>
  </si>
  <si>
    <t>Rezervisanja za troškove obnavljanja prirodnih bogatstava</t>
  </si>
  <si>
    <t>P A S I V A:</t>
  </si>
  <si>
    <t>POZICIJA</t>
  </si>
  <si>
    <t>Primljene kamate iz poslovnih aktivnosti</t>
  </si>
  <si>
    <t>ODLOŽENA PORESKA SREDSTVA</t>
  </si>
  <si>
    <t>Investicione nekretnine</t>
  </si>
  <si>
    <t>Ostale nekretnine, postrojenja i oprema</t>
  </si>
  <si>
    <t>Ostale kratkoročne finansijske obaveze</t>
  </si>
  <si>
    <t>Poreski rashod perioda</t>
  </si>
  <si>
    <t xml:space="preserve">A K T I V A: </t>
  </si>
  <si>
    <t>Prilivi gotovine iz aktivnosti finansiranja</t>
  </si>
  <si>
    <t>Odlivi gotovine iz aktivnosti finansiranja</t>
  </si>
  <si>
    <t>NETO PRILIVI GOTOVINE</t>
  </si>
  <si>
    <t>Isplate dobavljačima i dati avansi</t>
  </si>
  <si>
    <t>Osnovni kapital</t>
  </si>
  <si>
    <t>AOP</t>
  </si>
  <si>
    <t>Ostali finansijski plasmani (neto prilivi)</t>
  </si>
  <si>
    <t>Primljene dividende</t>
  </si>
  <si>
    <t>Kupovina akcija i udela (neto odlivi)</t>
  </si>
  <si>
    <t>Prodaja i primljeni avansi</t>
  </si>
  <si>
    <t>Neraspoređeni dobitak</t>
  </si>
  <si>
    <t>Troškovi zarada, naknada zarada i ostali lični rashodi</t>
  </si>
  <si>
    <t>Finansijski rashodi iz odnosa sa matičnim i zavisnim pravnim licima</t>
  </si>
  <si>
    <t>Finansijski rashodi iz odnosa sa ostalim povezanim pravnim licima</t>
  </si>
  <si>
    <t>(u RSD 000)</t>
  </si>
  <si>
    <t>u periodu od 01.01. do 31.12.</t>
  </si>
  <si>
    <t>ODLOŽENE PORESKE OBAVEZE</t>
  </si>
  <si>
    <t>Gubitak</t>
  </si>
  <si>
    <t>Ulozi</t>
  </si>
  <si>
    <r>
      <t>Isplaćena lična primanja poslodavcu</t>
    </r>
    <r>
      <rPr>
        <sz val="9"/>
        <rFont val="Tahoma"/>
        <family val="2"/>
        <charset val="238"/>
      </rPr>
      <t xml:space="preserve"> </t>
    </r>
  </si>
  <si>
    <r>
      <t>NETO DOBITAK</t>
    </r>
    <r>
      <rPr>
        <sz val="9"/>
        <rFont val="Tahoma"/>
        <family val="2"/>
        <charset val="238"/>
      </rPr>
      <t xml:space="preserve"> </t>
    </r>
  </si>
  <si>
    <t>TOKOVI GOTOVINE IZ POSLOVNIH AKTIVNOSTI</t>
  </si>
  <si>
    <t>Neto priliv gotovine iz poslovnih aktivnosti</t>
  </si>
  <si>
    <t>Neto odliv gotovine iz poslovnih aktivnosti</t>
  </si>
  <si>
    <t>TOKOVI GOTOVINE IZ AKTIVNOSTI INVESTIRANJA</t>
  </si>
  <si>
    <t xml:space="preserve">Prilivi gotovine iz aktivnosti investiranja </t>
  </si>
  <si>
    <t>GOTOVINA NA KRAJU OBRAČUNSKOG PERIODA</t>
  </si>
  <si>
    <t>NEGATIVNE KURSNE RAZLIKE PO OSNOVU PRERAČUNA GOTOVINE</t>
  </si>
  <si>
    <t>POZITIVNE KURSNE RAZLIKE PO OSNOVU PRERAČUNA GOTOVINE</t>
  </si>
  <si>
    <t>GOTOVINA NA POČETKU OBRAČUNSKOG PERIODA</t>
  </si>
  <si>
    <t>NETO ODLIV GOTOVINE</t>
  </si>
  <si>
    <t>SVEGA ODLIVI GOTOVINE</t>
  </si>
  <si>
    <t>SVEGA PRILIVI GOTOVINE</t>
  </si>
  <si>
    <t xml:space="preserve">Odlivi gotovine iz aktivnosti finansiranja </t>
  </si>
  <si>
    <t xml:space="preserve">Prilivi gotovine iz aktivnosti finansiranja </t>
  </si>
  <si>
    <t>TOKOVI GOTOVINE IZ AKTIVNOSTI FINANSIRANJA</t>
  </si>
  <si>
    <t>Odlivi gotovine iz aktivnosti investiranja</t>
  </si>
  <si>
    <t xml:space="preserve">Neto priliv gotovine iz aktivnosti investiranja </t>
  </si>
  <si>
    <t xml:space="preserve">Neto odliv gotovine iz aktivnosti investiranja </t>
  </si>
  <si>
    <t xml:space="preserve">Neto priliv gotovine iz aktivnosti finansiranja </t>
  </si>
  <si>
    <t xml:space="preserve">Neto odliv gotovine iz aktivnosti finansiranja </t>
  </si>
  <si>
    <t xml:space="preserve">POSLOVNI GUBITAK </t>
  </si>
  <si>
    <t xml:space="preserve">POSLOVNI DOBITAK </t>
  </si>
  <si>
    <t>Neto priliv gotovine iz aktivnosti investiranja</t>
  </si>
  <si>
    <t>Neto odliv gotovine iz aktivnosti investiranja</t>
  </si>
  <si>
    <t>Neto priliv gotovine iz aktivnosti finansiranja</t>
  </si>
  <si>
    <t>Neto odliv gotovine iz aktivnosti finansiranja</t>
  </si>
  <si>
    <t>SVEGA NETO PRILIVI GOTOVINE</t>
  </si>
  <si>
    <t>SVEGA NETO ODLIVI GOTOVINE</t>
  </si>
  <si>
    <t>NETO PRILIV GOTOVINE</t>
  </si>
  <si>
    <t>Akcijski kapital</t>
  </si>
  <si>
    <t>Porez na dobitak</t>
  </si>
  <si>
    <t>Primljene kamate iz aktivnosti investiranja</t>
  </si>
  <si>
    <t>DUGOROČNA REZERVISANJA</t>
  </si>
  <si>
    <t>BILANS USPEHA</t>
  </si>
  <si>
    <t>Ostale kratkoročne obaveze</t>
  </si>
  <si>
    <t>OPIS</t>
  </si>
  <si>
    <t>Plaćene kamate</t>
  </si>
  <si>
    <t>Državni kapital</t>
  </si>
  <si>
    <t>Društveni kapital</t>
  </si>
  <si>
    <t>Zadružni udeli</t>
  </si>
  <si>
    <t>Emisiona premija</t>
  </si>
  <si>
    <t>Neraspoređeni dobitak ranijih godina</t>
  </si>
  <si>
    <t>Revalorizacione rezerve</t>
  </si>
  <si>
    <t>Ostala dugoročna rezervisanja</t>
  </si>
  <si>
    <t>Obaveze koje se mogu konvertovati u kapital</t>
  </si>
  <si>
    <t>Kupci u zemlji</t>
  </si>
  <si>
    <t>Kupci u inostranstvu</t>
  </si>
  <si>
    <t>Otkupljene sopstvene akcije</t>
  </si>
  <si>
    <t xml:space="preserve">u RSD 000 </t>
  </si>
  <si>
    <t>Odloženi poreski rashodi perioda</t>
  </si>
  <si>
    <t>Obaveze prema matičnim i zavisnim pravnim licima</t>
  </si>
  <si>
    <t>Obaveze prema ostalim povezanim pravnim licima</t>
  </si>
  <si>
    <t>Dobavljači u zemlji</t>
  </si>
  <si>
    <t>Ostale obaveze iz poslovanja</t>
  </si>
  <si>
    <t>Dobavljači u inostranstvu</t>
  </si>
  <si>
    <t>OSNOVNI KAPITAL</t>
  </si>
  <si>
    <t>NERASPOREĐENI DOBITAK</t>
  </si>
  <si>
    <t>GUBITAK</t>
  </si>
  <si>
    <t>Prodaja akcija i udela (neto prilivi)</t>
  </si>
  <si>
    <t>Ostale dugoročne obaveze</t>
  </si>
  <si>
    <t>Ostali dugoročni finansijski plasmani</t>
  </si>
  <si>
    <t xml:space="preserve">STALNA IMOVINA </t>
  </si>
  <si>
    <t>ZALIHE</t>
  </si>
  <si>
    <t>VANBILANSNA AKTIVA</t>
  </si>
  <si>
    <t>Prihodi od aktiviranja učinaka i robe</t>
  </si>
  <si>
    <t>Nabavna vrednost prodate robe</t>
  </si>
  <si>
    <t>IZVEŠTAJ O PROMENAMA NA KAPITALU</t>
  </si>
  <si>
    <t>IZVEŠTAJ O TOKOVIMA GOTOVINE</t>
  </si>
  <si>
    <t>BILANS STANJA</t>
  </si>
  <si>
    <t>Pozicije</t>
  </si>
  <si>
    <t>Napomena*</t>
  </si>
  <si>
    <t xml:space="preserve">Rezerve </t>
  </si>
  <si>
    <t xml:space="preserve">GUBITAK PRE OPOREZIVANJA </t>
  </si>
  <si>
    <t xml:space="preserve">Isplaćena lična primanja poslodavcu </t>
  </si>
  <si>
    <t xml:space="preserve">NETO DOBITAK </t>
  </si>
  <si>
    <t>NETO GUBITAK</t>
  </si>
  <si>
    <t>NETO DOBITAK KOJI PRIPADA MANJINSKIM ULAGAČIMA</t>
  </si>
  <si>
    <t>ZARADA PO AKCIJI</t>
  </si>
  <si>
    <t>Osnovna zarada po akciji</t>
  </si>
  <si>
    <t>Umanjena (razvodnjena) zarada po akciji</t>
  </si>
  <si>
    <t>OTKUPLJENE SOPSTVENE AKCIJE</t>
  </si>
  <si>
    <t xml:space="preserve">DUGOROČNA REZERVISANJA I OBAVEZE </t>
  </si>
  <si>
    <t>VANBILANSNA PASIVA</t>
  </si>
  <si>
    <t>POSLOVNI PRIHODI</t>
  </si>
  <si>
    <t>POSLOVNI RASHODI</t>
  </si>
  <si>
    <t>Rezervisanja za troškove restrukturiranja</t>
  </si>
  <si>
    <t>OBRTNA IMOVINA</t>
  </si>
  <si>
    <t>KRATKOROČNE OBAVEZE</t>
  </si>
  <si>
    <t>DUGOROČNE OBAVEZE</t>
  </si>
  <si>
    <t>KAPITAL</t>
  </si>
  <si>
    <t>OSTALI PRIHODI</t>
  </si>
  <si>
    <t>OSTALI RASHODI</t>
  </si>
  <si>
    <t>Ulaganja u razvoj</t>
  </si>
  <si>
    <t>Goodwill</t>
  </si>
  <si>
    <t>Troškovi materijala</t>
  </si>
  <si>
    <t>Finansijski prihodi od matičnih i zavisnih pravnih lica</t>
  </si>
  <si>
    <t>Šume i višegodišnji zasadi</t>
  </si>
  <si>
    <t>Postrojenja i oprema</t>
  </si>
  <si>
    <t>Gubitak ranijih godina</t>
  </si>
  <si>
    <t>Gubitak tekuće godine</t>
  </si>
  <si>
    <t>UKUPNA PASIVA</t>
  </si>
  <si>
    <t>Osnovno stado</t>
  </si>
  <si>
    <t>Odloženi poreski prihodi perioda</t>
  </si>
  <si>
    <t>Kratkoročni krediti od matičnih i zavisnih pravnih lica</t>
  </si>
  <si>
    <t>Kratkoročni krediti od ostalih povezanih pravnih lica</t>
  </si>
  <si>
    <t>Ostali kratkoročni finansijski plasmani</t>
  </si>
  <si>
    <t>Gotovi proizvodi</t>
  </si>
  <si>
    <t>Roba</t>
  </si>
  <si>
    <t>Ostali finansijski plasmani (neto odlivi)</t>
  </si>
  <si>
    <t>Uvećanje osnovnog kapitala</t>
  </si>
  <si>
    <t>Otkup sopstvenih akcija i udela</t>
  </si>
  <si>
    <t>Finansijski lizing</t>
  </si>
  <si>
    <t>Isplaćene dividende</t>
  </si>
  <si>
    <t>Građevinski objekti</t>
  </si>
  <si>
    <t>Ostali prilivi iz redovnog poslovanja</t>
  </si>
  <si>
    <t>Odlivi gotovine iz poslovnih aktivnosti</t>
  </si>
  <si>
    <t>Zarade, naknade zarada i ostali lični rashodi</t>
  </si>
  <si>
    <t>Prilivi gotovine iz poslovnih aktivnosti</t>
  </si>
  <si>
    <t>Predmet:</t>
  </si>
  <si>
    <t>Korigovano početno stanje na dan 01.01.2013. godine</t>
  </si>
  <si>
    <t>Ulaganja na tuđim nekretninama, postrojenjima i opremi</t>
  </si>
  <si>
    <t>Učešća u kapitalu zavisnih pravnih lica</t>
  </si>
  <si>
    <t>Hartije od vrednosti koje se drže do dospeća</t>
  </si>
  <si>
    <t>Stalna sredstva namenjena prodaji</t>
  </si>
  <si>
    <t>Ostali osnovni kapital</t>
  </si>
  <si>
    <t>Rezervisanja za naknade i druge beneficije zaposlenih</t>
  </si>
  <si>
    <t>Obaveze po emitovanim hartijama od vrednosti u periodu dužem od godinu dana</t>
  </si>
  <si>
    <t>Obaveze po osnovu stalnih sredstava i sredstava obustavljenog poslovanja namenjenih prodaji</t>
  </si>
  <si>
    <t>Troškovi goriva i energije</t>
  </si>
  <si>
    <t>Troškovi proizvodnih usluga</t>
  </si>
  <si>
    <t>Troškovi amortizacije</t>
  </si>
  <si>
    <t>Nematerijalni troškovi</t>
  </si>
  <si>
    <t>Ostali finansijski rashodi</t>
  </si>
  <si>
    <t>Prihodi od prodaje robe na domaćem tržištu</t>
  </si>
  <si>
    <t>Prihodi od prodaje robe na inostranom tržištu</t>
  </si>
  <si>
    <t>Prihodi od prodaje proizvoda i usluga na domaćem tržištu</t>
  </si>
  <si>
    <t>Povećanje vrednosti zaliha nedovršenih i gotovih proizvoda i nedovršenih usluga</t>
  </si>
  <si>
    <t>Smanjenje vrednosti zaliha nedovršenih i gotovih proizvoda i nedovršenih usluga</t>
  </si>
  <si>
    <t>Ostali finansijski prihodi</t>
  </si>
  <si>
    <t>Ostala nematerijalna imovina</t>
  </si>
  <si>
    <t>Nematerijalna imovina u pripremi</t>
  </si>
  <si>
    <t>Avansi za nematerijalnu imovinu</t>
  </si>
  <si>
    <t>Nekretnine, postrojenja i oprema u pripremi</t>
  </si>
  <si>
    <t>Biološka sredstva u pripremi</t>
  </si>
  <si>
    <t>Avansi za biološka sredstva</t>
  </si>
  <si>
    <t>Učešća u kapitalu ostalih pravnih lica i druge hartije od vrednosti raspoložive za prodaju</t>
  </si>
  <si>
    <t>Potraživanja od ostalih povezanih lica</t>
  </si>
  <si>
    <t>Potraživanja po osnovu prodaje na robni kredit</t>
  </si>
  <si>
    <t>Potraživanja po osnovu jemstva</t>
  </si>
  <si>
    <t>Sporna i sumnjiva potraživanja</t>
  </si>
  <si>
    <t>Plaćeni avansi za zalihe i usluge</t>
  </si>
  <si>
    <t>Kupci u zemlji - matična i zavisna pravna lica</t>
  </si>
  <si>
    <t>Kupci u inostranstvu - matična i zavisna pravna lica</t>
  </si>
  <si>
    <t>Ostala potraživanja po osnovu prodaje</t>
  </si>
  <si>
    <t>Kratkoročni krediti i plasmani - matična i zavisna pravna lica</t>
  </si>
  <si>
    <t>Kratkoročni krediti i zajmovi u zemlji</t>
  </si>
  <si>
    <t>Kratkoročni krediti i zajmovi u inostranstvu</t>
  </si>
  <si>
    <t>Dobici ili gubici po osnovu udela u ostalom sveobuhvatnom dobitku ili gubitku pridruženih društava</t>
  </si>
  <si>
    <t>Dobici ili gubici po osnovu preračuna finansijskih izveštaja inostranog poslovanja</t>
  </si>
  <si>
    <t>Dobici ili gubici od instrumenata zaštite neto ulaganja u inostrano poslovanje</t>
  </si>
  <si>
    <t>Dobici ili gubici po osnovu instrumenata zaštite rizika (hedžinga) novčanog toka</t>
  </si>
  <si>
    <t>Dobici ili gubici po osnovu hartija od vrednosti raspoloživih za prodaju</t>
  </si>
  <si>
    <t>Rezervisanja za troškove sudskih sporova</t>
  </si>
  <si>
    <t>Dugoročni krediti i zajmovi u zemlji</t>
  </si>
  <si>
    <t>Dugoročni krediti i zajmovi u inostranstvu</t>
  </si>
  <si>
    <t>Obaveze po osnovu finansijskog lizinga</t>
  </si>
  <si>
    <t>Dobavljači - matična i zavisna pravna lica u inostranstvu</t>
  </si>
  <si>
    <t>Dobavljači - matična i zavisna pravna lica u zemlji</t>
  </si>
  <si>
    <t>Dobavljači - ostala povezana pravna lica u zemlji</t>
  </si>
  <si>
    <t>Rashodi od učešća u gubitku pridruženih pravnih lica i zajedničkih poduhvata</t>
  </si>
  <si>
    <t>Prihodi od prodaje robe matičnim i zavisnim pravnim licima na domaćem tržištu</t>
  </si>
  <si>
    <t>Prihodi od prodaje robe matičnim i zavisnim pravnim licima na inostranom tržištu</t>
  </si>
  <si>
    <t>Prihodi od prodaje robe ostalim povezanim pravnim licima na domaćem tržištu</t>
  </si>
  <si>
    <t>Prihodi od prodaje robe ostalim povezanim pravnim licima na inostranom tržištu</t>
  </si>
  <si>
    <t>Prihodi od prodaje proizvoda i usluga matičnim i zavisnim pravnim licima na domaćem tržištu</t>
  </si>
  <si>
    <t>Prihodi od prodaje proizvoda i usluga matičnim i zavisnim pravnim licima na inostranom tržištu</t>
  </si>
  <si>
    <t>Prihodi od prodaje proizvoda i usluga ostalim povezanim pravnim licima na domaćem tržištu</t>
  </si>
  <si>
    <t>Prihodi od prodaje proizvoda i usluga ostalim povezanim pravnim licima na inostranom tržištu</t>
  </si>
  <si>
    <t>Prihodi od učešća u dobitku pridruženih pravnih lica i zajedničkih poduhvata</t>
  </si>
  <si>
    <t>NEMATERIJALNA IMOVINA</t>
  </si>
  <si>
    <t>0001</t>
  </si>
  <si>
    <t>0002</t>
  </si>
  <si>
    <t>0003</t>
  </si>
  <si>
    <t>Koncesije, patenti, licence, robne i uslužne marke, softver i ostala prava</t>
  </si>
  <si>
    <t>NEKRETNINE, POSTROJENJA I OPREMA</t>
  </si>
  <si>
    <t>Zemljište</t>
  </si>
  <si>
    <t>Avansi za nekretnine, postrojenja i opremu</t>
  </si>
  <si>
    <t>BIOLOŠKA SREDSTVA</t>
  </si>
  <si>
    <t xml:space="preserve">DUGOROČNI FINANSIJSKI PLASMANI </t>
  </si>
  <si>
    <t>Učešća u kapitalu pridruženih pravnih lica i zajedničkim poduhvatima</t>
  </si>
  <si>
    <t>Dugoročni plasmani matičnim i zavisnim pravnim licima</t>
  </si>
  <si>
    <t>Dugoročni plasmani ostalim povezanim pravnim licima</t>
  </si>
  <si>
    <t>Dugoročni plasmani u zemlji</t>
  </si>
  <si>
    <t>Dugoročni plasmani u inostranstvu</t>
  </si>
  <si>
    <t xml:space="preserve">DUGOROČNA POTRAŽIVANJA </t>
  </si>
  <si>
    <t>Potraživanja od matičnog i zavisnih pravnih lica</t>
  </si>
  <si>
    <t>Ostala dugoročna potraživanja</t>
  </si>
  <si>
    <t>Materijal, rezervni delovi, alat i sitan inventar</t>
  </si>
  <si>
    <t>Nedovršena proizvodnja i nedovršene usluge</t>
  </si>
  <si>
    <t>POTRAŽIVANJA PO OSNOVU PRODAJE</t>
  </si>
  <si>
    <t>Kupci u zemlji - ostala povezana pravna lica</t>
  </si>
  <si>
    <t>Kupci u inostranstvu - ostala povezana pravna lica</t>
  </si>
  <si>
    <t>POTRAŽIVANJA IZ SPECIFIČNIH POSLOVA</t>
  </si>
  <si>
    <t>DRUGA POTRAŽIVANJA</t>
  </si>
  <si>
    <t>FINANSIJSKA SREDSTVA KOJA SE VREDNUJU PO FER VREDNOSTI KROZ BILANS USPEHA</t>
  </si>
  <si>
    <t>KRATKOROČNI FINANSIJSKI PLASMANI</t>
  </si>
  <si>
    <t>Kratkoročni krediti i plasmani - ostala povezana pravna lica</t>
  </si>
  <si>
    <t>GOTOVINSKI EKVIVALENTI I GOTOVINA</t>
  </si>
  <si>
    <t>POREZ NA DODATU VREDNOST</t>
  </si>
  <si>
    <t>AKTIVNA VREMENSKA RAZGRANIČENJA</t>
  </si>
  <si>
    <t xml:space="preserve">UKUPNA AKTIVA = POSLOVNA IMOVINA </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</si>
  <si>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</si>
  <si>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</si>
  <si>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</si>
  <si>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</si>
  <si>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</si>
  <si>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</si>
  <si>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</si>
  <si>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</si>
  <si>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</si>
  <si>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</si>
  <si>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</si>
  <si>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</si>
  <si>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</si>
  <si>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</si>
  <si>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</si>
  <si>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</si>
  <si>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</si>
  <si>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</si>
  <si>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</si>
  <si>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</si>
  <si>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</si>
  <si>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</si>
  <si>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</si>
  <si>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</si>
  <si>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</si>
  <si>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</si>
  <si>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</si>
  <si>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</si>
  <si>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</si>
  <si>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</si>
  <si>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</si>
  <si>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</si>
  <si>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</si>
  <si>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</si>
  <si>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</si>
  <si>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</si>
  <si>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</si>
  <si>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</si>
  <si>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</si>
  <si>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</si>
  <si>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</si>
  <si>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</si>
  <si>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</si>
  <si>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</si>
  <si>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</si>
  <si>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</si>
  <si>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</si>
  <si>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</si>
  <si>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</si>
  <si>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</si>
  <si>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</si>
  <si>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</si>
  <si>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</si>
  <si>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</si>
  <si>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</si>
  <si>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</si>
  <si>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</si>
  <si>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</si>
  <si>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</si>
  <si>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</si>
  <si>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</si>
  <si>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</si>
  <si>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</si>
  <si>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</si>
  <si>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</si>
  <si>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</si>
  <si>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</si>
  <si>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</si>
  <si>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</si>
  <si>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UPISANI A NEUPLAĆENI KAPITAL</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</si>
  <si>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</si>
  <si>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</si>
  <si>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</si>
  <si>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</si>
  <si>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</si>
  <si>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</si>
  <si>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</si>
  <si>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</si>
  <si>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</si>
  <si>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</si>
  <si>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</si>
  <si>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</si>
  <si>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</si>
  <si>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</si>
  <si>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</si>
  <si>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</si>
  <si>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</si>
  <si>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</si>
  <si>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</si>
  <si>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</si>
  <si>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</si>
  <si>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</si>
  <si>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</si>
  <si>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</si>
  <si>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</si>
  <si>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</si>
  <si>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</si>
  <si>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</si>
  <si>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</si>
  <si>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</si>
  <si>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</si>
  <si>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</si>
  <si>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</si>
  <si>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</si>
  <si>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</si>
  <si>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</si>
  <si>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</si>
  <si>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</si>
  <si>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</si>
  <si>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</si>
  <si>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</si>
  <si>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</si>
  <si>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</si>
  <si>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</si>
  <si>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</si>
  <si>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</si>
  <si>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</si>
  <si>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</si>
  <si>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</si>
  <si>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</si>
  <si>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</si>
  <si>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</si>
  <si>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</si>
  <si>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</si>
  <si>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</si>
  <si>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</si>
  <si>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</si>
  <si>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</si>
  <si>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</si>
  <si>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</si>
  <si>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</si>
  <si>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</si>
  <si>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</si>
  <si>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</si>
  <si>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</si>
  <si>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Udeli društava s ograničenom odgovornošću</t>
  </si>
  <si>
    <t>UČEŠĆE BEZ PRAVA KONTROLE</t>
  </si>
  <si>
    <t>KRATKOROČNE FINANSIJSKE OBAVEZE</t>
  </si>
  <si>
    <t>PRIMLJENI AVANSI, DEPOZITI I KAUCIJE</t>
  </si>
  <si>
    <t xml:space="preserve">OBAVEZE IZ POSLOVANJA </t>
  </si>
  <si>
    <t>Dobavljači - ostala povezana pravna lica u inostranstvu</t>
  </si>
  <si>
    <t>OSTALE KRATKOROČNE OBAVEZE</t>
  </si>
  <si>
    <t>OBAVEZE PO OSNOVU POREZA NA DODATU VREDNOST</t>
  </si>
  <si>
    <t>OBAVEZE ZA OSTALE POREZE, DOPRINOSE I DRUGE DAŽBINE</t>
  </si>
  <si>
    <t>PASIVNA VREMENSKA RAZGRANIČENJA</t>
  </si>
  <si>
    <t xml:space="preserve">GUBITAK IZNAD VISINE KAPITALA </t>
  </si>
  <si>
    <t>2014.</t>
  </si>
  <si>
    <t>1002</t>
  </si>
  <si>
    <t>1003</t>
  </si>
  <si>
    <t xml:space="preserve">PRIHODI OD PRODAJE ROBE </t>
  </si>
  <si>
    <t>PRIHODI OD PRODAJE PROIZVODA I USLUGA</t>
  </si>
  <si>
    <t>Prihodi od prodaje gotovih proizvoda i usluga na inostranom tržištu</t>
  </si>
  <si>
    <t>PRIHODI OD PREMIJA, SUBVENCIJA, DOTACIJA, DONACIJA I SL.</t>
  </si>
  <si>
    <t>DRUGI POSLOVNI PRIHODI</t>
  </si>
  <si>
    <t>RASHODI IZ REDOVNOG POSLOVANJA</t>
  </si>
  <si>
    <t xml:space="preserve">FINANSIJSKI PRIHODI </t>
  </si>
  <si>
    <t xml:space="preserve">FINANSIJSKI PRIHODI OD POVEZANIH LICA I OSTALI FINANSIJSKI PRIHODI </t>
  </si>
  <si>
    <t>Finansijski prihodi od ostalih povezanih pravnih lica</t>
  </si>
  <si>
    <t>PRIHODI OD KAMATA (OD TREĆIH LICA)</t>
  </si>
  <si>
    <t>POZITIVNE KURSNE RAZLIKE I POZITIVNI EFEKTI VALUTNE KLAUZULE (PREMA TREĆIM LICIMA)</t>
  </si>
  <si>
    <t xml:space="preserve">FINANSIJSKI RASHODI </t>
  </si>
  <si>
    <t xml:space="preserve">FINANSIJSKI RASHODI IZ ODNOSA SA POVEZANIM PRAVNIM LICIMA I OSTALI FINANSIJSKI RASHODI </t>
  </si>
  <si>
    <t>RASHODI KAMATA (PREMA TREĆIM LICIMA)</t>
  </si>
  <si>
    <t>NEGATIVNE KURSNE RAZLIKE I NEGATIVNI EFEKTI VALUTNE KLAUZULE (PREMA TREĆIM LICIMA)</t>
  </si>
  <si>
    <t xml:space="preserve">DOBITAK IZ FINANSIRANJA </t>
  </si>
  <si>
    <t xml:space="preserve">GUBITAK IZ FINANSIRANJA </t>
  </si>
  <si>
    <t>PRIHODI OD USKLAĐIVANJA VREDNOSTI OSTALE IMOVINE KOJA SE ISKAZUJE PO FER VREDNOSTI KROZ BILANS USPEHA</t>
  </si>
  <si>
    <t>RASHODI OD USKLAĐIVANJA VREDNOSTI OSTALE IMOVINE KOJA SE ISKAZUJE PO FER VREDNOSTI KROZ BILANS USPEHA</t>
  </si>
  <si>
    <t xml:space="preserve">DOBITAK IZ REDOVNOG POSLOVANJA PRE OPOREZIVANJA </t>
  </si>
  <si>
    <t xml:space="preserve">GUBITAK IZ REDOVNOG POSLOVANJA PRE OPOREZIVANJA </t>
  </si>
  <si>
    <t>NETO DOBITAK POSLOVANJA KOJE SE OBUSTAVLJA, EFEKTI PROMENE RAČUNOVODSTVENE POLITIKE I ISPRAVKA GREŠAKA IZ RANIJIH PERIODA</t>
  </si>
  <si>
    <t>NETO GUBITAK POSLOVANJA KOJE SE OBUSTAVLJA, RASHODI PROMENE RAČUNOVODSTVENE POLITIKE I ISPRAVKA GREŠAKA IZ RANIJIH PERIODA</t>
  </si>
  <si>
    <t>POREZ NA DOBITAK</t>
  </si>
  <si>
    <t>DOBITAK PRE OPOREZIVANJA</t>
  </si>
  <si>
    <t>NETO DOBITAK KOJI PRIPADA VEĆINSKOM VLASNIKU</t>
  </si>
  <si>
    <t>Troškovi dugoročnih rezervisanja</t>
  </si>
  <si>
    <t>NETO REZULTAT IZ POSLOVANJA</t>
  </si>
  <si>
    <t xml:space="preserve">NETO GUBITAK </t>
  </si>
  <si>
    <t>OSTALI SVEOBUHVATNI DOBITAK ILI GUBITAK</t>
  </si>
  <si>
    <t>Stavke koje neće biti reklasifikovane u Bilansu uspeha u budućim periodima</t>
  </si>
  <si>
    <t>Promene revalorizacije nematerijalne imovine, nekretnina, postrojenja i opreme</t>
  </si>
  <si>
    <t>Povećanje revalorizacionih rezervi</t>
  </si>
  <si>
    <t>Smanjenje revalorizacionih rezervi</t>
  </si>
  <si>
    <t>Aktuarski dobici ili gubici po osnovu planova definisanih primanja</t>
  </si>
  <si>
    <t>Dobici</t>
  </si>
  <si>
    <t>Gubici</t>
  </si>
  <si>
    <t>Dobici ili gubici po osnovu ulaganja u vlasničke instrumente kapitala</t>
  </si>
  <si>
    <t>Stavke koje naknadno mogu biti reklasifikovane u Bilansu uspeha u budućim periodima</t>
  </si>
  <si>
    <t>OSTALI BRUTO SVEOBUHVATNI DOBITAK</t>
  </si>
  <si>
    <t>OSTALI BRUTO SVEOBUHVATNI GUBITAK</t>
  </si>
  <si>
    <t>POREZ NA OSTALI SVEOBUHVATNI DOBITAK ILI GUBITAK PERIODA</t>
  </si>
  <si>
    <t>NETO OSTALI SVEOBUHVATNI DOBITAK</t>
  </si>
  <si>
    <t>NETO OSTALI SVEOBUHVATNI GUBITAK</t>
  </si>
  <si>
    <t>UKUPAN NETO SVEOBUHVATNI REZULTAT PERIODA</t>
  </si>
  <si>
    <t>UKUPAN NETO SVEOBUHVATNI DOBITAK</t>
  </si>
  <si>
    <t>UKUPAN NETO SVEOBUHVATNI GUBITAK</t>
  </si>
  <si>
    <t xml:space="preserve">UKUPAN NETO SVEOBUHVATNI DOBITAK ILI GUBITAK </t>
  </si>
  <si>
    <t>Pripisan većinskim vlasnicima kapitala</t>
  </si>
  <si>
    <t>Pripisan vlasnicima koji nemaju kontrolu</t>
  </si>
  <si>
    <t>2028</t>
  </si>
  <si>
    <t>Dugoročni krediti (neto prilivi)</t>
  </si>
  <si>
    <t>Kratkoročni krediti (neto prilivi)</t>
  </si>
  <si>
    <t>Dugoročnii krediti (odlivi)</t>
  </si>
  <si>
    <t>Kratkoročni krediti (odlivi)</t>
  </si>
  <si>
    <t>Ostale obaveze (odlivi)</t>
  </si>
  <si>
    <t>Upisani neuplaćeni kapital</t>
  </si>
  <si>
    <t>Komponente kapitala</t>
  </si>
  <si>
    <t>Komponente ostalog rezultata</t>
  </si>
  <si>
    <t>Aktuarski dobici ili gubici</t>
  </si>
  <si>
    <t>Dobici ili gubici po osnovu udela u ostalom dobitku ili gubitku pridruženih društava</t>
  </si>
  <si>
    <t>Dobici ili gubici po osnovu inostranog poslovanja i preračuna finansijskih izveštaja</t>
  </si>
  <si>
    <t>Dobici ili gubici po osnovu hedžinga novčanog toka</t>
  </si>
  <si>
    <t>Dobici ili gubici po osnovu HOV raspoloživih za prodaju</t>
  </si>
  <si>
    <t>Ukupan kapital</t>
  </si>
  <si>
    <t>Gubitak iznad kapitala</t>
  </si>
  <si>
    <t>Početno stanje na dan: 01.01.2013. godine</t>
  </si>
  <si>
    <t>Ispravka materijalno značajnih grešaka i promena računovodstvenih politika</t>
  </si>
  <si>
    <t>Ispravke na potražnoj strani računa</t>
  </si>
  <si>
    <t>Ispravke na dugovnoj strani računa</t>
  </si>
  <si>
    <t>Potražni saldo računa</t>
  </si>
  <si>
    <t>Promene u prethodnoj godini</t>
  </si>
  <si>
    <t>Promet na dugovnoj strani računa</t>
  </si>
  <si>
    <t>Promet na potražnoj strani računa</t>
  </si>
  <si>
    <t>Korigovani dugovni saldo računa</t>
  </si>
  <si>
    <t>Korigovani potražni saldo računa</t>
  </si>
  <si>
    <t>Stanje na kraju prethodne godine 31.12.2013.</t>
  </si>
  <si>
    <t>Promene u tekućoj godini</t>
  </si>
  <si>
    <t>Stanje na kraju tekuće godine 31.12.2014.</t>
  </si>
  <si>
    <t>IZVEŠTAJ O OSTALOM REZULTATU</t>
  </si>
  <si>
    <t>31.12.2014.</t>
  </si>
  <si>
    <t>Odlivi po osnovu ostalih javnih prihoda</t>
  </si>
  <si>
    <t>Prodaja nematerijalne imovine, nekretnina, postrojenja, opreme i bioloških sredstava</t>
  </si>
  <si>
    <t>Kupovina nematerijalne imovine, nekretnina, postrojenja, opreme i bioloških sredstava</t>
  </si>
  <si>
    <t>REZERVE</t>
  </si>
  <si>
    <t>Dugovni saldo računa</t>
  </si>
  <si>
    <t>NEREALIZOVANI DOBICI PO OSNOVU HOV I DRUGIH KOMPONENTI OSTALOG SVEOBUHVATNOG REZULTATA</t>
  </si>
  <si>
    <t xml:space="preserve">NEREALIZOVANI GUBICI PO OSNOVU HOV I DRUGIH KOMPONENTI OSTALOG SVEOBUHVATNOG REZULTATA </t>
  </si>
  <si>
    <t>REVALORIZACIONE REZERVE PO OSNOVU REVALORIZACIJE NEMATERIJALNE IMOVINE I NPO</t>
  </si>
  <si>
    <t>Korigovano početno stanje tekuće godine na dan 01.01.2014.</t>
  </si>
  <si>
    <t>Potraživanje za prodaju po ugovorima o finansijskom lizingu</t>
  </si>
  <si>
    <t>Zakonski zastupnik koji potpisuje finansijske izveštaje:</t>
  </si>
  <si>
    <t>Funkcija zakonskog zastupnika:</t>
  </si>
  <si>
    <t>Datum odobravanja finansijskih izveštaja za objavljivanje:</t>
  </si>
  <si>
    <t>Napomena broj</t>
  </si>
  <si>
    <t>Naziv subjekta revizije:</t>
  </si>
  <si>
    <t>xx.xx.xxxx. godine</t>
  </si>
  <si>
    <t>*Redni broj u Napomenama uz finansijske izveštaje gde je izvršeno detaljnije obelodanjivanje prikazanog iznosa</t>
  </si>
  <si>
    <t>(U hiljadama dinara)</t>
  </si>
  <si>
    <t>PRIHODI OD USKLAĐIVANJA VREDNOSTI OSTALE IMOVINE KOJA SE ISKAZUJE PO FER VREDNOSTI KROZ B.U.</t>
  </si>
  <si>
    <t>RASHODI OD USKLAĐIVANJA VREDNOSTI OSTALE IMOVINE KOJA SE ISKAZUJE PO FER VREDNOSTI KROZ B.U.</t>
  </si>
  <si>
    <t>Nerasp. dobitak</t>
  </si>
  <si>
    <t>Reval. rezerve</t>
  </si>
  <si>
    <t>NEREALIZ. DOBICI PO OSNOVU HOV I DR. KOMPONENTI OSTALOG SVEOBUHVATNOG REZULTATA</t>
  </si>
  <si>
    <t xml:space="preserve">NEREALIZ. GUBICI PO OSNOVU HOV I DR. KOMPONENTI OSTALOG SVEOBUHVATNOG REZULTATA </t>
  </si>
  <si>
    <t>NETO DOBITAK POSL. KOJE SE OBUSTAVLJA, EFEKTI PROMENE RAČ. POLITIKE I ISP. GREŠAKA IZ RANIJIH PERIODA</t>
  </si>
  <si>
    <t>NETO GUBITAK POSL. KOJE SE OBUSTAVLJA, RASHODI PROMENE RAČ. POLITIKE I ISP. GREŠAKA IZ RANIJIH PERIODA</t>
  </si>
  <si>
    <t>STAVKE KOJE NEĆE BITI REKLASIFIKOVANE U BILANSU USPEHA U BUDUĆIM PERIODIMA</t>
  </si>
  <si>
    <t>STAVKE KOJE NAKNADNO MOGU BITI REKLASIFIKOVANE U BILANSU USPEHA U BUDUĆIM PERIODIMA</t>
  </si>
  <si>
    <t>Neraspoređeni dobitak tekuće godine</t>
  </si>
  <si>
    <t>PRIHODI IZ REDOVNOG POSLOVANJA</t>
  </si>
  <si>
    <t>NETO GUBITAK KOJI PRIPADA MANJINSKIM ULAGAČIMA</t>
  </si>
  <si>
    <t>NETO GUBITAK KOJI PRIPADA VEĆINSKOM VLASNIKU</t>
  </si>
  <si>
    <t>1071</t>
  </si>
  <si>
    <t>Status pravila</t>
  </si>
  <si>
    <t>Lista kontrola u skladu sa Pravilima računsko-logičke kontrole finansijskiih izveštaja za privredna društva, zadruge i preduzetnike broj 01-93/15 od 20.02.2015. godine Agencija za privredne registre</t>
  </si>
  <si>
    <t>Gotovina</t>
  </si>
  <si>
    <t>Izveštaj o tokovima gotovine:</t>
  </si>
  <si>
    <t>Bilans stanja:</t>
  </si>
  <si>
    <t>Razlika:</t>
  </si>
  <si>
    <t>Kapital</t>
  </si>
  <si>
    <t>Otkupljene sopstvene akcije i udeli</t>
  </si>
  <si>
    <t xml:space="preserve">Nerealizovani dobici po osnovu HOV i drugih komponenti ostalog sveobuhvatnog rezultata </t>
  </si>
  <si>
    <t xml:space="preserve">Nerealizovani gubicii po osnovu HOV i drugih komponenti ostalog sveobuhvatnog rezultata </t>
  </si>
  <si>
    <t>Gubitak iznad visine kapitala</t>
  </si>
  <si>
    <t>Izveštaj o promenama na kapitalu 2014.:</t>
  </si>
  <si>
    <t>Bilans stanja 2014.:</t>
  </si>
  <si>
    <t>Kontrola da li se iskazani iznos gotovine u Bilansu stanja slaže sa iskazanim iznosom gotivine u Izveštaju o novčanim tokovima</t>
  </si>
  <si>
    <t>Kontrola da li se iskazani iznos kapitala i komponenti kapitala u Bilansu stanja slaže sa iznosima iskazanim u Izveštaju o promenama na kapitalu</t>
  </si>
  <si>
    <t>Finansijski izveštaji za 2015. godinu koji se predaju Agenciji za privredne registre</t>
  </si>
  <si>
    <t>31.12.2015.</t>
  </si>
  <si>
    <t>01.01.2014.</t>
  </si>
  <si>
    <t>2015.</t>
  </si>
  <si>
    <t>Početno stanje na dan: 01.01.2014. godine</t>
  </si>
  <si>
    <t>Korigovano početno stanje na dan 01.01.2014. godine</t>
  </si>
  <si>
    <t>Stanje na kraju prethodne godine 31.12.2014.</t>
  </si>
  <si>
    <t>Korigovano početno stanje tekuće godine na dan 01.01.2015.</t>
  </si>
  <si>
    <t>Stanje na kraju tekuće godine 31.12.2015.</t>
  </si>
  <si>
    <t>Izveštaj o promenama na kapitalu 2015.:</t>
  </si>
  <si>
    <t>Bilans stanja 2015.:</t>
  </si>
  <si>
    <t>OK</t>
  </si>
  <si>
    <t>Item</t>
  </si>
  <si>
    <t>Notes*</t>
  </si>
  <si>
    <t>STATEMENT OF FINANCIAL POSITION</t>
  </si>
  <si>
    <t>on 31 December</t>
  </si>
  <si>
    <t>(in RSD 000)</t>
  </si>
  <si>
    <t>SUBSCRIBED CAPITAL UNPAID</t>
  </si>
  <si>
    <t>FIXED ASSETS</t>
  </si>
  <si>
    <t>INTANGIBLE ASSETS</t>
  </si>
  <si>
    <t>Research and development costs</t>
  </si>
  <si>
    <t>Other intangible assets</t>
  </si>
  <si>
    <t>Intangible assets in progress</t>
  </si>
  <si>
    <t>PROPERTY, PLANT AND EQUIPMENT</t>
  </si>
  <si>
    <t>Land</t>
  </si>
  <si>
    <t>Buildings</t>
  </si>
  <si>
    <t>Plant and equipment</t>
  </si>
  <si>
    <t>Investment property</t>
  </si>
  <si>
    <t>Other property, plant and equipment</t>
  </si>
  <si>
    <t>Property, plant and equipment under construction</t>
  </si>
  <si>
    <t>Leashold of property, plant and equipment under construction</t>
  </si>
  <si>
    <t>Advances for property, plant and equipment</t>
  </si>
  <si>
    <t>NATURAL ASSETS</t>
  </si>
  <si>
    <t>Forests and plantations</t>
  </si>
  <si>
    <t>Livestock</t>
  </si>
  <si>
    <t>Biologicall assets  in progress</t>
  </si>
  <si>
    <t>Advances for natural assets</t>
  </si>
  <si>
    <t>LONG-TERM FINANCIAL INVESTMENTS</t>
  </si>
  <si>
    <t>Investments in capital of parent companies and subsidiaries</t>
  </si>
  <si>
    <t>Investments in capital of affilated entites and  Joint Ventures</t>
  </si>
  <si>
    <t xml:space="preserve">Investments in other legal entities and other securities available for sale </t>
  </si>
  <si>
    <t>Long-term investments in parent companies, subsidiaries and other associated entities - domestic</t>
  </si>
  <si>
    <t>Long-term investments in parent companies, subsidiaries and other associated entities - foreign</t>
  </si>
  <si>
    <t xml:space="preserve">Long-tearm domestic investments </t>
  </si>
  <si>
    <t xml:space="preserve">Long-tearm foreign investments </t>
  </si>
  <si>
    <t>Securities held to maturity</t>
  </si>
  <si>
    <t>Other long-term financial investments</t>
  </si>
  <si>
    <t>LONG-TEARM RECEIVABLES</t>
  </si>
  <si>
    <t>Long-tearm receivables from parent companies and subsidiaries</t>
  </si>
  <si>
    <t>Long-tearm receivables from other associated entities</t>
  </si>
  <si>
    <t>Long-tearm trade receivables on credit sales</t>
  </si>
  <si>
    <t>Trade receivables from contracts of financial leasing (from sales via financial  leasing)</t>
  </si>
  <si>
    <t>Long-tearms receivables for guarantees</t>
  </si>
  <si>
    <t>Daubtful recievables and recevables under litigation</t>
  </si>
  <si>
    <t>Other long-tearm receivables</t>
  </si>
  <si>
    <t>DEFERED TAX ASSETS</t>
  </si>
  <si>
    <t>CURRENT ASSETS</t>
  </si>
  <si>
    <t>INVENTORIES</t>
  </si>
  <si>
    <t>Material, spare parts and tools</t>
  </si>
  <si>
    <t>Work and services in progress</t>
  </si>
  <si>
    <t>Finished goods</t>
  </si>
  <si>
    <t>Merchandise</t>
  </si>
  <si>
    <t>Assets held for trading</t>
  </si>
  <si>
    <t>Advances paid for inventories and services</t>
  </si>
  <si>
    <t>RECEIVABLES FROM SALES</t>
  </si>
  <si>
    <t>Trade receivables - domestic parent companies and subsidiaries</t>
  </si>
  <si>
    <t>Trade receivables- foreign parent companies and subsidiaries</t>
  </si>
  <si>
    <t>Trade receivables - domestic other associated entities</t>
  </si>
  <si>
    <t>Trade receivables - foreign other associated entities</t>
  </si>
  <si>
    <t>Trade receivables - domestic</t>
  </si>
  <si>
    <t xml:space="preserve">Trade receivables - foreign </t>
  </si>
  <si>
    <t>Other trade receivables</t>
  </si>
  <si>
    <t>RECEIVABLES FROM SPECIFIC BUSINESS OPERATIONS</t>
  </si>
  <si>
    <t>OTHER RECEIVABLES</t>
  </si>
  <si>
    <t>FINANCIAL INSTRUMENTS VALUED AT FAIR VALUE THROUGH STATEMENT OF COMPREHENSIVE INCOME</t>
  </si>
  <si>
    <t>SHORT-TERM FINANCIAL INVESTMENTS</t>
  </si>
  <si>
    <t>Short-term loans and investments in parent companies and subsidiaries</t>
  </si>
  <si>
    <t>Short-term loans and investments in other associatied companies</t>
  </si>
  <si>
    <t>Short-term loans and borrowings  - domestic</t>
  </si>
  <si>
    <t>Short-term loans and borrowings  - foreign</t>
  </si>
  <si>
    <t xml:space="preserve">Other short-term financial investments </t>
  </si>
  <si>
    <t>CASH AND CASH EQUIVALENTS</t>
  </si>
  <si>
    <t>VALUE ADDED TAX (VAT)</t>
  </si>
  <si>
    <t>PREPAYMENTS AND ACCRUED INCOME</t>
  </si>
  <si>
    <t>ASSETS</t>
  </si>
  <si>
    <t>OFF-BALANCE SHEET ASSETS</t>
  </si>
  <si>
    <t>CAPITAL</t>
  </si>
  <si>
    <t>BASIC CAPITAL</t>
  </si>
  <si>
    <t>Share capital</t>
  </si>
  <si>
    <t>Stakes in limited liability companies</t>
  </si>
  <si>
    <t>Stakes</t>
  </si>
  <si>
    <t>State owned capital</t>
  </si>
  <si>
    <t>Socially owned capital</t>
  </si>
  <si>
    <t>Stakes in co-operatives</t>
  </si>
  <si>
    <t>Share issuing premiums</t>
  </si>
  <si>
    <t>Other basic capital</t>
  </si>
  <si>
    <t>OWN SHARES AND STAKES PURCHASED</t>
  </si>
  <si>
    <t>RESERVES</t>
  </si>
  <si>
    <t>REVALUATION RESERVES FROM REVALUATION OF INTANGIBLES, PROPERTY, PLANT AND EQUIPMENT</t>
  </si>
  <si>
    <t>UNREALIZED GAINS IN SECURITIES AND OTHER COMPONENTS OF STATEMENT OF OTHER COMPERHESIVE INCOME</t>
  </si>
  <si>
    <t>UNREALIZED LOSSES IN SECURITIES AND OTHER COMPONENTS OF STATEMENT OF OTHER COMPERHESIVE INCOME</t>
  </si>
  <si>
    <t>RETAINED PROFIT</t>
  </si>
  <si>
    <t>Retained profit from previous years</t>
  </si>
  <si>
    <t>Retained profit from current year</t>
  </si>
  <si>
    <t>SHARES WITHOUT CONTROL RIGHTS</t>
  </si>
  <si>
    <t>LOSS</t>
  </si>
  <si>
    <t>Previous year's losses</t>
  </si>
  <si>
    <t>Current year loss</t>
  </si>
  <si>
    <t>LONG-TERM PROVISIONS AND LIABILITIES</t>
  </si>
  <si>
    <t>LONG-TERM PROVISIONS</t>
  </si>
  <si>
    <t xml:space="preserve">Provisions for costs during the warranty period </t>
  </si>
  <si>
    <t>Provisions for recovery of natural resources</t>
  </si>
  <si>
    <t>Provisions for restructuring costs</t>
  </si>
  <si>
    <t>Provisions for employees benefits</t>
  </si>
  <si>
    <t>Provisions for costs of  litigation</t>
  </si>
  <si>
    <t>Other long-term provisions</t>
  </si>
  <si>
    <t>LONG-TERM LIABILITIES</t>
  </si>
  <si>
    <t>Liabilities which can be converted into capital</t>
  </si>
  <si>
    <t>Liabilities to parent companies and subsidiaries</t>
  </si>
  <si>
    <t>Liabilities to other associated companies</t>
  </si>
  <si>
    <t>Liabilities for long-term securities</t>
  </si>
  <si>
    <t>Long-term loans and borrowings - domestic</t>
  </si>
  <si>
    <t>Long-term loans and borrowings - foreign</t>
  </si>
  <si>
    <t>Long-term liabilities for financial leasing agreement</t>
  </si>
  <si>
    <t>Other long-term liabilities</t>
  </si>
  <si>
    <t>DEFERRED TAX LIABILITIES</t>
  </si>
  <si>
    <t>SHORT-TERM LIABILITIES</t>
  </si>
  <si>
    <t>SHORT-TERM FINANCIAL LIABILITIES</t>
  </si>
  <si>
    <t>Short-term loans from parent companies and subsidiaries</t>
  </si>
  <si>
    <t>Short-term loans from other associated entities</t>
  </si>
  <si>
    <t>Short-term loans and borrowings - domestic</t>
  </si>
  <si>
    <t>Short-term loans and borrowings - foreign</t>
  </si>
  <si>
    <t>Liabilites for fixed assets and assets from terminating operations held for trading</t>
  </si>
  <si>
    <t>Other short-term financial liabilities</t>
  </si>
  <si>
    <t>RECEIVED ADVANCES, SHORT-TERM DEPOSITS AND CAUTION MONEY</t>
  </si>
  <si>
    <t>LIABILITIES FROM BUSINESS OPERATIONS</t>
  </si>
  <si>
    <t>Trade payables -  parent companies and subsidiaries - domestic</t>
  </si>
  <si>
    <t xml:space="preserve">Trade payables - parent companies and subsidiaries -  foreign </t>
  </si>
  <si>
    <t>Trade payables - other associated companies - domestic</t>
  </si>
  <si>
    <t>Trade payables - other associated companies - foreign</t>
  </si>
  <si>
    <t>Trade payables - domestic</t>
  </si>
  <si>
    <t>Trade payables - foreign</t>
  </si>
  <si>
    <t>Other liabilities from business operations</t>
  </si>
  <si>
    <t>OTHER SHORT-TERM LIABILITIES</t>
  </si>
  <si>
    <t>LIABILITIES FOR VALUE ADDED TAX (VAT)</t>
  </si>
  <si>
    <t>LIABILITIES FOR OTHER TAXES, CONTRIBUTIONS, AND OTHER DUTIES</t>
  </si>
  <si>
    <t>ACCRUALS AND DEFERRED INCOME</t>
  </si>
  <si>
    <t>LOSS EXCEEDING THE AMOUNT OF CAPITAL</t>
  </si>
  <si>
    <t>LIABILITIES</t>
  </si>
  <si>
    <t>OFF-BALANCE SHEET LIABILITIES</t>
  </si>
  <si>
    <t>*Notes refer to individual positions and they are presented</t>
  </si>
  <si>
    <t>as notes to the Financial Statements</t>
  </si>
  <si>
    <t>STATEMENT OF COMPREHENSIVE INCOME</t>
  </si>
  <si>
    <t>in period from 1 January to 31 December</t>
  </si>
  <si>
    <t>Positions</t>
  </si>
  <si>
    <t>INCOME AND EXPENSES FROM ORDINARY OPERATING</t>
  </si>
  <si>
    <t>OPERATING INCOME</t>
  </si>
  <si>
    <t>SALES OF MERCHANDISE</t>
  </si>
  <si>
    <t>Sales of merchandise to parent companies and subsidiaries - domestic market</t>
  </si>
  <si>
    <t>Sales of merchandise to parent companies and subsidiaries -  foreign market</t>
  </si>
  <si>
    <t>Sales of merchandise to other associated companies - domestic market</t>
  </si>
  <si>
    <t>Sales of merchandise to other associated companies -  foreign market</t>
  </si>
  <si>
    <t>Sales of merchandise to domestic customers</t>
  </si>
  <si>
    <t>Sales of merchandise to foreign customers</t>
  </si>
  <si>
    <t>SALES OF GOODS AND SERVICES RENDERED</t>
  </si>
  <si>
    <t>Sales of finished goods and services rendered to parent companies and subsidiaries - domestic market</t>
  </si>
  <si>
    <t>Sales of finished goods and services rendered to parent companies and subsidiaries - foreign market</t>
  </si>
  <si>
    <t>Sales of finished goods and services rendered to other associated entities - domestic market</t>
  </si>
  <si>
    <t>Sales of finished goods and services rendered to other associated entities - foreign market</t>
  </si>
  <si>
    <t>Sales of finished goods and services rendered to domestic customers</t>
  </si>
  <si>
    <t>Sales of finished goods and services rendered to foreign customers</t>
  </si>
  <si>
    <t>INCOME FROM PREMIUMS, SUBVENTIONS, DONATIONS,  ETC.</t>
  </si>
  <si>
    <t>OTHER OPERATING INCOME</t>
  </si>
  <si>
    <t>EXPENSES FROM ORDINARY OPERATING</t>
  </si>
  <si>
    <t>OPERATING EXPENSES</t>
  </si>
  <si>
    <t>Cost of goods sold</t>
  </si>
  <si>
    <t>Income from undertaking of outputs and goods for own purposes</t>
  </si>
  <si>
    <t>Increase of finished goods, work in progress and services in progress</t>
  </si>
  <si>
    <t>Decrease of finished goods, work in progress and services in progress</t>
  </si>
  <si>
    <t>Costs of material</t>
  </si>
  <si>
    <t>Costs of fuel and energy</t>
  </si>
  <si>
    <t>Costs of salaries, fringe benefits and other personal expenses</t>
  </si>
  <si>
    <t>Costs of production services</t>
  </si>
  <si>
    <t>Costs of depreciation</t>
  </si>
  <si>
    <t>Costs of long-term provisions</t>
  </si>
  <si>
    <t>Non-production costs</t>
  </si>
  <si>
    <t xml:space="preserve">OPERATING PROFIT </t>
  </si>
  <si>
    <t xml:space="preserve">OPERATING LOSS </t>
  </si>
  <si>
    <t>FINANCIAL INCOME</t>
  </si>
  <si>
    <t>FINANCIAL INCOME FROM TRANSACTIONS WITH RELATED PARTIES AND OTHER FINANCIAL INCOME</t>
  </si>
  <si>
    <t>Financial income incurred with parent companies and subsidiaries</t>
  </si>
  <si>
    <t>Financial income incurred with other associated companies</t>
  </si>
  <si>
    <t>Income from share in gains of affilated entites and Joint Ventures</t>
  </si>
  <si>
    <t>Other financial income</t>
  </si>
  <si>
    <t>INCOME FROM INTEREST (RELATED TO THIRD PARTIES)</t>
  </si>
  <si>
    <t>FX GAINS AND INCOME FROM THE EFFECTS OF CURRENCY CLAUSE (RELATED TO THIRD PARTIES)</t>
  </si>
  <si>
    <t>FINANCIAL EXPENSES</t>
  </si>
  <si>
    <t>FINANCIAL EXPENSES FROM TRANSACTIONS WITH RELATED PARTIES AND OTHER FINANCIAL EXPENSES</t>
  </si>
  <si>
    <t>Financial expenses incurred with parent companies and subsidiaries</t>
  </si>
  <si>
    <t>Financial expenses incurred with other associated companies</t>
  </si>
  <si>
    <t>Expenses for share in loss of affilated entites and Joint Ventures</t>
  </si>
  <si>
    <t>Other financial expenses</t>
  </si>
  <si>
    <t>COSTS OF INTEREST (RELATED TO THIRD PARTIES)</t>
  </si>
  <si>
    <t>FX LOSSES AND LOSSES FOR CURRENCY CLAUSE EFFECTS (RELATED TO THIRD PARTIES)</t>
  </si>
  <si>
    <t>PROFIT FROM FINANCIAL ACTIVITIES (FINANCIAL PROFIT)</t>
  </si>
  <si>
    <t>LOSS FROM FINANCIAL ACTIVITIES (FINANCIAL LOSS)</t>
  </si>
  <si>
    <t>REVENUES FROM VALUE ALIGNMENT OF OTHER ASSETS WHICH ARE VALUED AT FAIR VALUE THROUGH STATEMANT OF COMPREHENSIVE INCOME</t>
  </si>
  <si>
    <t>EXPENSES FROM VALUE ALIGNMENT OF OTHER ASSETS WHICH ARE VALUED AT FAIR VALUE THROUGH STATEMANT OF COMPREHENSIVE INCOME</t>
  </si>
  <si>
    <t>OTHER INCOME</t>
  </si>
  <si>
    <t>OTHER EXPENSES</t>
  </si>
  <si>
    <t>PROFIT FROM ORDINARY OPERATING BEFORE TAXATION</t>
  </si>
  <si>
    <t>LOSS FROM ORDINARY OPERATING BEFORE TAXATION</t>
  </si>
  <si>
    <t>NET PROFIT FROM TERMINATING OPERATIONS, EFFECTS OF CHANGE IN ACCOUNTING POLICES AND EFFECTS OF ERRORS FROM PREVIOUS PERIODS</t>
  </si>
  <si>
    <t>NET LOSS FROM TERMINATING OPERATIONS, EFFECTS OF CHANGE IN ACCOUNTING POLICES AND EFFECTS OF ERRORS FROM PREVIOUS PERIODS</t>
  </si>
  <si>
    <t>PROFIT BEFORE TAXATION</t>
  </si>
  <si>
    <t>LOSS BEFORE TAXATION</t>
  </si>
  <si>
    <t>TAX ON PROFIT</t>
  </si>
  <si>
    <t>Current Tax</t>
  </si>
  <si>
    <t>Deferred tax expense of the period</t>
  </si>
  <si>
    <t>Deferred tax income of the period</t>
  </si>
  <si>
    <t>Salaries paid to the employer</t>
  </si>
  <si>
    <t>NET PROFIT</t>
  </si>
  <si>
    <t>NET LOSS</t>
  </si>
  <si>
    <t>NET PROFIT TO BE DESTRIBUTED TO MINORITY SHAREHOLDERS</t>
  </si>
  <si>
    <t>NET PROFIT TO BE DESTRIBUTED TO MAJORITY SHAREHOLDERS</t>
  </si>
  <si>
    <t>NET LOSS TO BE DESTRIBUTED TO MINORITY SHAREHOLDERS</t>
  </si>
  <si>
    <t>NET LOSS TO BE DESTRIBUTED TO MAJORITY SHAREHOLDERS</t>
  </si>
  <si>
    <t>EARNINGS PER SHARE</t>
  </si>
  <si>
    <t>Base earnings per share</t>
  </si>
  <si>
    <t>Diluted earnings per share (decreased)</t>
  </si>
  <si>
    <t>NET OPERATING PROFIT OR LOSS</t>
  </si>
  <si>
    <t>OTHER COMPRHENSIVE PROFIT OR LOSS</t>
  </si>
  <si>
    <t>Components that will not be a part of Statemant of Comprehensive Income in future</t>
  </si>
  <si>
    <t>Change in value of revaluation of intangibles, property, plant and equipment</t>
  </si>
  <si>
    <t>Increase in value of revaluation reserves</t>
  </si>
  <si>
    <t>Decrease in value of revaluation reserves</t>
  </si>
  <si>
    <t>Actuarial gains and losses</t>
  </si>
  <si>
    <t>Gains</t>
  </si>
  <si>
    <t>Losses</t>
  </si>
  <si>
    <t>Gains and losses in investments in equity capital instruments</t>
  </si>
  <si>
    <t>Gains and losses in shares in other comprehensive income of  associated entities</t>
  </si>
  <si>
    <t xml:space="preserve">Components that might be additionally a part of Statemant of Comprehensive Income in future </t>
  </si>
  <si>
    <t>Gains and losses from valuating of foreign business financial statements</t>
  </si>
  <si>
    <t xml:space="preserve">Gains and losses in foreign business net investments </t>
  </si>
  <si>
    <t>Gains and losses on hadging instruments</t>
  </si>
  <si>
    <t>Gains and losses in securities available for sale</t>
  </si>
  <si>
    <t>OTHER COMPREHENSIVE PROFIT</t>
  </si>
  <si>
    <t>OTHER COMPREHENSIVE LOSS</t>
  </si>
  <si>
    <t>TAX ON OTHER COMPREHENSIVE PROFIT OR LOSS</t>
  </si>
  <si>
    <t>OTHER COMPREHENSIVE NET PROFIT</t>
  </si>
  <si>
    <t>OTHER COMPREHENSIVE NET LOSS</t>
  </si>
  <si>
    <t>TOTAL COMPREHENSIVE NET INCOME FOR PERIOD</t>
  </si>
  <si>
    <t>TOTAL COMPREHENSIVE NET PROFIT</t>
  </si>
  <si>
    <t>TOTAL COMPREHENSIVE NET LOSS</t>
  </si>
  <si>
    <t>TOTAL COMPREHENSIVE NET PROFIT OR LOSS</t>
  </si>
  <si>
    <t xml:space="preserve"> Profit attributable to majority shareholders</t>
  </si>
  <si>
    <t xml:space="preserve"> Profit attributable to minority shareholders</t>
  </si>
  <si>
    <t>Basic capital</t>
  </si>
  <si>
    <t>Subscribed unpaid capital</t>
  </si>
  <si>
    <t>Reserves</t>
  </si>
  <si>
    <t>Loss</t>
  </si>
  <si>
    <t>Own shares purchased</t>
  </si>
  <si>
    <t>Retained profit</t>
  </si>
  <si>
    <t>Revaluation reserves</t>
  </si>
  <si>
    <t>Gains and losses in shares in other comprehensive income of associated entities</t>
  </si>
  <si>
    <t>Total capital</t>
  </si>
  <si>
    <t>Loss exceeding the amount of capital</t>
  </si>
  <si>
    <t>Components of capital</t>
  </si>
  <si>
    <t>Components of other income</t>
  </si>
  <si>
    <t>Opening balance on 01 January 2014</t>
  </si>
  <si>
    <t>Account debit balance</t>
  </si>
  <si>
    <t>Account credit balance</t>
  </si>
  <si>
    <t xml:space="preserve">Correction of material misstatements and accounting politic changes </t>
  </si>
  <si>
    <t>Changes on debit side of an account</t>
  </si>
  <si>
    <t>Changes on credit side of an account</t>
  </si>
  <si>
    <t>Corrected opening balance on 01 January 2014</t>
  </si>
  <si>
    <t>Corrections on debit side of an account</t>
  </si>
  <si>
    <t>Corrections on credit side of an account</t>
  </si>
  <si>
    <t>Changes in the previous year</t>
  </si>
  <si>
    <t>Balance on tne debit side of an account</t>
  </si>
  <si>
    <t>Balance on tne credit side of an account</t>
  </si>
  <si>
    <t>Ending balance of the previous year on 31 December 2014</t>
  </si>
  <si>
    <t>Corrected opening balance current year on 01 January 2015</t>
  </si>
  <si>
    <t>Changes in the current year</t>
  </si>
  <si>
    <t>Ending balance of the current year on 31 December 2015</t>
  </si>
  <si>
    <t>STATEMENT OF CHANGES IN EQUITY</t>
  </si>
  <si>
    <t>Concession, patents, licences, brands and service marks, software and other rights</t>
  </si>
  <si>
    <t>Advances paid for intangible assets</t>
  </si>
  <si>
    <t>Subject:</t>
  </si>
  <si>
    <t>Financial statements for 2015 which are submitted to the Agency for Business Registers</t>
  </si>
  <si>
    <t>Name and Surname</t>
  </si>
  <si>
    <t>The function of the legal representative::</t>
  </si>
  <si>
    <t>Position</t>
  </si>
  <si>
    <t>xx month, xxxx</t>
  </si>
  <si>
    <t>STATEMENT OF OTHER COMPREHENSIVE INCOME</t>
  </si>
  <si>
    <t>Gudvil</t>
  </si>
  <si>
    <t>Bilans uspeha:</t>
  </si>
  <si>
    <t>Kontrola da li se iskazani iznos neraspoređene dobiti tekuće godine ili gubitka tekuće godine u Bilansu stanja slažu sa iskazanim iznosom neto rezultata tekuće godine u Bilansu uspeha</t>
  </si>
  <si>
    <t>U periodu od 01. januara do 31. decembra 2015. godine</t>
  </si>
  <si>
    <t xml:space="preserve">Na dan 31. decembar 2015. godine </t>
  </si>
  <si>
    <t>Name of client:</t>
  </si>
  <si>
    <t>The legal repersentative:</t>
  </si>
  <si>
    <t>Date of adoption of the Financial Statements:</t>
  </si>
  <si>
    <t>Rezultat tekuće godine Neraspoređeni dobitak (Gubitak)</t>
  </si>
  <si>
    <t>Broj kontrolnog pravila</t>
  </si>
  <si>
    <t>Borbeni složeni sistemi - Belgrade</t>
  </si>
  <si>
    <t>JP Sava centar - Beograd</t>
  </si>
  <si>
    <t>Ime i prezime Dragan Grgurevic</t>
  </si>
  <si>
    <t>Naziv funkcije Direktor</t>
  </si>
  <si>
    <t>6</t>
  </si>
  <si>
    <t>4</t>
  </si>
  <si>
    <t>5</t>
  </si>
  <si>
    <t>7</t>
  </si>
  <si>
    <t>8</t>
  </si>
  <si>
    <t>9</t>
  </si>
  <si>
    <t>11</t>
  </si>
  <si>
    <t>10</t>
  </si>
  <si>
    <t>12</t>
  </si>
  <si>
    <t>13</t>
  </si>
  <si>
    <t>14</t>
  </si>
  <si>
    <t>15</t>
  </si>
  <si>
    <t>16</t>
  </si>
  <si>
    <t>17</t>
  </si>
  <si>
    <t>18</t>
  </si>
  <si>
    <t>19</t>
  </si>
  <si>
    <t>20</t>
  </si>
  <si>
    <t>21</t>
  </si>
  <si>
    <t>24</t>
  </si>
  <si>
    <t>25</t>
  </si>
  <si>
    <t>29</t>
  </si>
  <si>
    <t>33</t>
  </si>
  <si>
    <t>31</t>
  </si>
  <si>
    <t>32</t>
  </si>
  <si>
    <t>27</t>
  </si>
  <si>
    <t>28</t>
  </si>
  <si>
    <t>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</si>
</sst>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General_)"/>
    <numFmt numFmtId="166" formatCode="#,##0_ ;[Red]\(#,##0\)\ "/>
    <numFmt numFmtId="167" formatCode="0;[Red]0"/>
    <numFmt numFmtId="168" formatCode="#,##0.0000"/>
  </numFmts>
  <fonts count="48">
    <font>
      <sz val="11"/>
      <name val="Arial"/>
      <charset val="238"/>
    </font>
    <font>
      <sz val="9"/>
      <color theme="1"/>
      <name val="Tahoma"/>
      <family val="2"/>
      <charset val="238"/>
    </font>
    <font>
      <sz val="11"/>
      <color theme="1"/>
      <name val="Calibri"/>
      <family val="2"/>
      <charset val="238"/>
      <scheme val="minor"/>
    </font>
    <font>
      <sz val="11"/>
      <name val="Arial"/>
      <family val="2"/>
    </font>
    <font>
      <sz val="12"/>
      <name val="Courier"/>
      <family val="1"/>
      <charset val="238"/>
    </font>
    <font>
      <sz val="8"/>
      <name val="Arial"/>
      <family val="2"/>
      <charset val="238"/>
    </font>
    <font>
      <u/>
      <sz val="11"/>
      <color indexed="12"/>
      <name val="Arial"/>
      <family val="2"/>
      <charset val="238"/>
    </font>
    <font>
      <sz val="10"/>
      <name val="Arial"/>
      <family val="2"/>
      <charset val="238"/>
    </font>
    <font>
      <sz val="11"/>
      <name val="Arial"/>
      <family val="2"/>
      <charset val="238"/>
    </font>
    <font>
      <sz val="9"/>
      <name val="Tahoma"/>
      <family val="2"/>
      <charset val="238"/>
    </font>
    <font>
      <b/>
      <sz val="9"/>
      <name val="Tahoma"/>
      <family val="2"/>
      <charset val="238"/>
    </font>
    <font>
      <sz val="9"/>
      <color indexed="12"/>
      <name val="Tahoma"/>
      <family val="2"/>
      <charset val="238"/>
    </font>
    <font>
      <sz val="8"/>
      <name val="Tahoma"/>
      <family val="2"/>
      <charset val="238"/>
    </font>
    <font>
      <u/>
      <sz val="8"/>
      <color indexed="12"/>
      <name val="Tahoma"/>
      <family val="2"/>
      <charset val="238"/>
    </font>
    <font>
      <i/>
      <sz val="9"/>
      <name val="Tahoma"/>
      <family val="2"/>
      <charset val="238"/>
    </font>
    <font>
      <b/>
      <sz val="8"/>
      <name val="Tahoma"/>
      <family val="2"/>
      <charset val="238"/>
    </font>
    <font>
      <sz val="11"/>
      <name val="Tahoma"/>
      <family val="2"/>
      <charset val="238"/>
    </font>
    <font>
      <sz val="7"/>
      <name val="Tahoma"/>
      <family val="2"/>
      <charset val="238"/>
    </font>
    <font>
      <sz val="9"/>
      <color indexed="42"/>
      <name val="Tahoma"/>
      <family val="2"/>
      <charset val="238"/>
    </font>
    <font>
      <sz val="7"/>
      <color indexed="12"/>
      <name val="Tahoma"/>
      <family val="2"/>
      <charset val="238"/>
    </font>
    <font>
      <b/>
      <sz val="7"/>
      <name val="Tahoma"/>
      <family val="2"/>
      <charset val="238"/>
    </font>
    <font>
      <sz val="9"/>
      <name val="Tahoma"/>
      <family val="2"/>
    </font>
    <font>
      <sz val="10"/>
      <name val="Arial"/>
      <family val="2"/>
    </font>
    <font>
      <sz val="10"/>
      <color indexed="12"/>
      <name val="Tahoma"/>
      <family val="2"/>
      <charset val="238"/>
    </font>
    <font>
      <sz val="11"/>
      <name val="Arial"/>
      <family val="2"/>
    </font>
    <font>
      <sz val="11"/>
      <name val="Arial"/>
      <family val="2"/>
      <charset val="238"/>
    </font>
    <font>
      <sz val="10"/>
      <name val="Tahoma"/>
      <family val="2"/>
      <charset val="238"/>
    </font>
    <font>
      <sz val="10"/>
      <color indexed="42"/>
      <name val="Tahoma"/>
      <family val="2"/>
      <charset val="238"/>
    </font>
    <font>
      <b/>
      <sz val="10"/>
      <name val="Tahoma"/>
      <family val="2"/>
      <charset val="238"/>
    </font>
    <font>
      <i/>
      <sz val="10"/>
      <color indexed="53"/>
      <name val="Tahoma"/>
      <family val="2"/>
      <charset val="238"/>
    </font>
    <font>
      <sz val="10"/>
      <color indexed="53"/>
      <name val="Tahoma"/>
      <family val="2"/>
      <charset val="238"/>
    </font>
    <font>
      <b/>
      <sz val="10"/>
      <color theme="0"/>
      <name val="Tahoma"/>
      <family val="2"/>
      <charset val="238"/>
    </font>
    <font>
      <b/>
      <sz val="10"/>
      <color rgb="FF0000FF"/>
      <name val="Tahoma"/>
      <family val="2"/>
      <charset val="238"/>
    </font>
    <font>
      <sz val="9"/>
      <color theme="4"/>
      <name val="Tahoma"/>
      <family val="2"/>
      <charset val="238"/>
    </font>
    <font>
      <u/>
      <sz val="11"/>
      <color indexed="12"/>
      <name val="Arial"/>
      <family val="2"/>
    </font>
    <font>
      <u/>
      <sz val="10"/>
      <color indexed="12"/>
      <name val="Arial"/>
      <family val="2"/>
      <charset val="238"/>
    </font>
    <font>
      <sz val="9"/>
      <color theme="1"/>
      <name val="Tahoma"/>
      <family val="2"/>
      <charset val="238"/>
    </font>
    <font>
      <sz val="11"/>
      <color indexed="8"/>
      <name val="Calibri"/>
      <family val="2"/>
      <charset val="238"/>
    </font>
    <font>
      <sz val="7"/>
      <color rgb="FF000000"/>
      <name val="Tahoma"/>
      <family val="2"/>
      <charset val="238"/>
    </font>
    <font>
      <b/>
      <i/>
      <sz val="9"/>
      <name val="Tahoma"/>
      <family val="2"/>
      <charset val="238"/>
    </font>
    <font>
      <b/>
      <sz val="9"/>
      <name val="Tahoma"/>
      <family val="2"/>
    </font>
    <font>
      <b/>
      <sz val="8"/>
      <name val="Tahoma"/>
      <family val="2"/>
    </font>
    <font>
      <b/>
      <sz val="11"/>
      <name val="Tahoma"/>
      <family val="2"/>
      <charset val="238"/>
    </font>
    <font>
      <b/>
      <sz val="12"/>
      <name val="Tahoma"/>
      <family val="2"/>
      <charset val="238"/>
    </font>
    <font>
      <b/>
      <sz val="11"/>
      <color theme="0"/>
      <name val="Tahoma"/>
      <family val="2"/>
      <charset val="238"/>
    </font>
    <font>
      <sz val="11"/>
      <color theme="0"/>
      <name val="Tahoma"/>
      <family val="2"/>
      <charset val="238"/>
    </font>
    <font>
      <sz val="9"/>
      <color rgb="FFFF0000"/>
      <name val="Tahoma"/>
      <family val="2"/>
      <charset val="238"/>
    </font>
    <font>
      <sz val="10"/>
      <color rgb="FF0000FF"/>
      <name val="Tahoma"/>
      <family val="2"/>
      <charset val="238"/>
    </font>
  </fonts>
  <fills count="8">
    <fill>
      <patternFill patternType="none"/>
    </fill>
    <fill>
      <patternFill patternType="gray125"/>
    </fill>
    <fill>
      <patternFill patternType="solid">
        <fgColor indexed="9"/>
        <bgColor indexed="64"/>
      </patternFill>
    </fill>
    <fill>
      <patternFill patternType="solid">
        <fgColor rgb="FF1F497D"/>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right/>
      <top style="thin">
        <color indexed="55"/>
      </top>
      <bottom style="thin">
        <color indexed="55"/>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499984740745262"/>
      </top>
      <bottom/>
      <diagonal/>
    </border>
    <border>
      <left/>
      <right/>
      <top/>
      <bottom style="thin">
        <color theme="0" tint="-0.49998474074526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bottom style="thin">
        <color theme="0"/>
      </bottom>
      <diagonal/>
    </border>
    <border>
      <left style="thin">
        <color theme="0"/>
      </left>
      <right/>
      <top style="thin">
        <color theme="0"/>
      </top>
      <bottom/>
      <diagonal/>
    </border>
    <border>
      <left/>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s>
  <cellStyleXfs count="44">
    <xf numFmtId="0" fontId="0" fillId="0" borderId="0"/>
    <xf numFmtId="0" fontId="6" fillId="0" borderId="0" applyNumberFormat="0" applyFill="0" applyBorder="0" applyAlignment="0" applyProtection="0">
      <alignment vertical="top"/>
      <protection locked="0"/>
    </xf>
    <xf numFmtId="0" fontId="22" fillId="0" borderId="0"/>
    <xf numFmtId="0" fontId="24" fillId="0" borderId="0"/>
    <xf numFmtId="0" fontId="24" fillId="0" borderId="0"/>
    <xf numFmtId="0" fontId="8" fillId="0" borderId="0"/>
    <xf numFmtId="0" fontId="25" fillId="0" borderId="0"/>
    <xf numFmtId="165" fontId="4" fillId="0" borderId="0"/>
    <xf numFmtId="0" fontId="22" fillId="0" borderId="0"/>
    <xf numFmtId="0" fontId="8" fillId="0" borderId="0"/>
    <xf numFmtId="0" fontId="7" fillId="0" borderId="0"/>
    <xf numFmtId="0" fontId="3" fillId="0" borderId="0"/>
    <xf numFmtId="0" fontId="8"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2" fillId="0" borderId="0"/>
    <xf numFmtId="0" fontId="8" fillId="0" borderId="0"/>
    <xf numFmtId="0" fontId="22"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22" fillId="0" borderId="0" applyFont="0" applyFill="0" applyBorder="0" applyAlignment="0" applyProtection="0"/>
    <xf numFmtId="0" fontId="37" fillId="0" borderId="0"/>
    <xf numFmtId="0" fontId="3" fillId="0" borderId="0"/>
    <xf numFmtId="0" fontId="3" fillId="0" borderId="0"/>
    <xf numFmtId="0" fontId="3" fillId="0" borderId="0"/>
    <xf numFmtId="0" fontId="8" fillId="0" borderId="0"/>
    <xf numFmtId="0" fontId="3" fillId="0" borderId="0"/>
    <xf numFmtId="0" fontId="8" fillId="0" borderId="0"/>
    <xf numFmtId="0" fontId="8" fillId="0" borderId="0"/>
    <xf numFmtId="0" fontId="2" fillId="0" borderId="0"/>
    <xf numFmtId="0" fontId="2" fillId="0" borderId="0"/>
    <xf numFmtId="0" fontId="22" fillId="0" borderId="0"/>
    <xf numFmtId="0" fontId="7" fillId="0" borderId="0"/>
    <xf numFmtId="9" fontId="22" fillId="0" borderId="0" applyFont="0" applyFill="0" applyBorder="0" applyAlignment="0" applyProtection="0"/>
    <xf numFmtId="9" fontId="22" fillId="0" borderId="0" applyFont="0" applyFill="0" applyBorder="0" applyAlignment="0" applyProtection="0"/>
    <xf numFmtId="0" fontId="38" fillId="7" borderId="0">
      <alignment horizontal="right" vertical="top"/>
    </xf>
    <xf numFmtId="0" fontId="36" fillId="0" borderId="0"/>
    <xf numFmtId="9" fontId="3" fillId="0" borderId="0" applyFont="0" applyFill="0" applyBorder="0" applyAlignment="0" applyProtection="0"/>
    <xf numFmtId="0" fontId="1" fillId="0" borderId="0"/>
    <xf numFmtId="0" fontId="8" fillId="0" borderId="0"/>
    <xf numFmtId="0" fontId="8" fillId="0" borderId="0"/>
  </cellStyleXfs>
  <cellXfs count="496">
    <xf numFmtId="0" fontId="0" fillId="0" borderId="0" xfId="0"/>
    <xf numFmtId="0" fontId="9" fillId="0" borderId="0" xfId="0" applyFont="1" applyFill="1" applyBorder="1" applyAlignment="1">
      <alignment horizontal="justify" wrapText="1"/>
    </xf>
    <xf numFmtId="3" fontId="9" fillId="0" borderId="1"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9" fillId="0" borderId="2" xfId="0" applyNumberFormat="1" applyFont="1" applyFill="1" applyBorder="1" applyAlignment="1" applyProtection="1">
      <alignment vertical="center"/>
    </xf>
    <xf numFmtId="3" fontId="9" fillId="0" borderId="0" xfId="0" applyNumberFormat="1" applyFont="1" applyFill="1" applyAlignment="1" applyProtection="1">
      <alignment vertical="center"/>
    </xf>
    <xf numFmtId="166" fontId="23" fillId="4" borderId="0" xfId="0" applyNumberFormat="1" applyFont="1" applyFill="1" applyAlignment="1" applyProtection="1">
      <alignment vertical="center"/>
    </xf>
    <xf numFmtId="166" fontId="9" fillId="4" borderId="0" xfId="0" applyNumberFormat="1" applyFont="1" applyFill="1" applyAlignment="1" applyProtection="1">
      <alignment vertical="center"/>
    </xf>
    <xf numFmtId="166" fontId="9" fillId="4" borderId="0" xfId="0" applyNumberFormat="1" applyFont="1" applyFill="1" applyProtection="1"/>
    <xf numFmtId="38" fontId="9" fillId="0" borderId="0" xfId="0" applyNumberFormat="1" applyFont="1" applyFill="1" applyAlignment="1">
      <alignment horizontal="right" vertical="center"/>
    </xf>
    <xf numFmtId="38" fontId="9" fillId="0" borderId="0" xfId="0" applyNumberFormat="1" applyFont="1" applyFill="1" applyAlignment="1">
      <alignment horizontal="center" vertical="center"/>
    </xf>
    <xf numFmtId="38" fontId="9" fillId="0" borderId="0" xfId="0" applyNumberFormat="1" applyFont="1" applyFill="1" applyBorder="1" applyAlignment="1">
      <alignment horizontal="right" vertical="center"/>
    </xf>
    <xf numFmtId="0" fontId="26" fillId="0" borderId="0" xfId="0" applyFont="1" applyFill="1" applyProtection="1"/>
    <xf numFmtId="0" fontId="26" fillId="0" borderId="0" xfId="9" applyFont="1" applyFill="1" applyProtection="1"/>
    <xf numFmtId="0" fontId="27" fillId="0" borderId="0" xfId="8" applyFont="1" applyFill="1" applyProtection="1"/>
    <xf numFmtId="0" fontId="26" fillId="0" borderId="0" xfId="9" applyFont="1" applyFill="1" applyAlignment="1" applyProtection="1">
      <alignment horizontal="right"/>
    </xf>
    <xf numFmtId="49" fontId="26" fillId="0" borderId="0" xfId="9" applyNumberFormat="1" applyFont="1" applyFill="1" applyBorder="1" applyAlignment="1" applyProtection="1">
      <alignment horizontal="left"/>
    </xf>
    <xf numFmtId="0" fontId="27" fillId="0" borderId="0" xfId="0" applyFont="1" applyFill="1" applyProtection="1"/>
    <xf numFmtId="0" fontId="29" fillId="0" borderId="0" xfId="0" applyNumberFormat="1" applyFont="1" applyFill="1" applyBorder="1" applyAlignment="1" applyProtection="1">
      <alignment horizontal="centerContinuous"/>
    </xf>
    <xf numFmtId="0" fontId="32" fillId="0" borderId="0" xfId="9" applyFont="1" applyFill="1" applyAlignment="1" applyProtection="1"/>
    <xf numFmtId="0" fontId="26" fillId="0" borderId="0" xfId="0" applyNumberFormat="1" applyFont="1" applyFill="1" applyBorder="1" applyAlignment="1" applyProtection="1"/>
    <xf numFmtId="0" fontId="30" fillId="0" borderId="0" xfId="0" applyFont="1" applyFill="1" applyProtection="1"/>
    <xf numFmtId="0" fontId="26" fillId="0" borderId="0" xfId="8" applyFont="1" applyFill="1" applyProtection="1"/>
    <xf numFmtId="0" fontId="9" fillId="0" borderId="0" xfId="0" applyFont="1" applyFill="1" applyAlignment="1">
      <alignment vertical="center"/>
    </xf>
    <xf numFmtId="3" fontId="9" fillId="0" borderId="0" xfId="0" applyNumberFormat="1" applyFont="1" applyFill="1" applyAlignment="1">
      <alignment horizontal="center" vertical="center"/>
    </xf>
    <xf numFmtId="3" fontId="9" fillId="0" borderId="0" xfId="7" applyNumberFormat="1" applyFont="1" applyFill="1" applyAlignment="1" applyProtection="1">
      <alignment horizontal="center" vertical="center"/>
    </xf>
    <xf numFmtId="3" fontId="9" fillId="0" borderId="0" xfId="7" applyNumberFormat="1" applyFont="1" applyFill="1" applyAlignment="1" applyProtection="1">
      <alignment horizontal="right" vertical="center"/>
    </xf>
    <xf numFmtId="3" fontId="9" fillId="0" borderId="5" xfId="0" applyNumberFormat="1" applyFont="1" applyFill="1" applyBorder="1" applyAlignment="1">
      <alignment horizontal="right" vertical="center"/>
    </xf>
    <xf numFmtId="3" fontId="9" fillId="0" borderId="6" xfId="0" applyNumberFormat="1" applyFont="1" applyFill="1" applyBorder="1" applyAlignment="1">
      <alignment horizontal="right" vertical="center"/>
    </xf>
    <xf numFmtId="3" fontId="9" fillId="0" borderId="2" xfId="0" applyNumberFormat="1" applyFont="1" applyFill="1" applyBorder="1" applyAlignment="1">
      <alignment horizontal="right" vertical="center"/>
    </xf>
    <xf numFmtId="38" fontId="9" fillId="0" borderId="0" xfId="0" applyNumberFormat="1" applyFont="1" applyFill="1" applyBorder="1" applyAlignment="1" applyProtection="1">
      <alignment horizontal="center" vertical="center"/>
    </xf>
    <xf numFmtId="38" fontId="9" fillId="0" borderId="0" xfId="0" applyNumberFormat="1" applyFont="1" applyFill="1" applyAlignment="1" applyProtection="1">
      <alignment horizontal="center" vertical="center"/>
    </xf>
    <xf numFmtId="38" fontId="9" fillId="0" borderId="0" xfId="0" applyNumberFormat="1" applyFont="1" applyFill="1" applyBorder="1" applyAlignment="1" applyProtection="1">
      <alignment horizontal="right" vertical="center"/>
    </xf>
    <xf numFmtId="37" fontId="14" fillId="0" borderId="0" xfId="0" applyNumberFormat="1" applyFont="1" applyFill="1" applyAlignment="1" applyProtection="1">
      <alignment horizontal="center" vertical="center"/>
    </xf>
    <xf numFmtId="38" fontId="9" fillId="0" borderId="0" xfId="0" applyNumberFormat="1" applyFont="1" applyFill="1" applyAlignment="1" applyProtection="1">
      <alignment vertical="center"/>
    </xf>
    <xf numFmtId="38" fontId="9" fillId="0" borderId="0" xfId="0" applyNumberFormat="1" applyFont="1" applyFill="1" applyBorder="1" applyAlignment="1" applyProtection="1">
      <alignment vertical="center"/>
    </xf>
    <xf numFmtId="3" fontId="9" fillId="0" borderId="5" xfId="0" applyNumberFormat="1" applyFont="1" applyFill="1" applyBorder="1" applyAlignment="1" applyProtection="1">
      <alignment vertical="center"/>
    </xf>
    <xf numFmtId="3" fontId="9" fillId="0" borderId="6" xfId="0" applyNumberFormat="1" applyFont="1" applyFill="1" applyBorder="1" applyAlignment="1" applyProtection="1">
      <alignment vertical="center"/>
    </xf>
    <xf numFmtId="3" fontId="9" fillId="0" borderId="0" xfId="0" applyNumberFormat="1" applyFont="1" applyFill="1" applyBorder="1" applyAlignment="1" applyProtection="1">
      <alignment vertical="center"/>
    </xf>
    <xf numFmtId="3" fontId="9" fillId="0" borderId="1" xfId="0" applyNumberFormat="1" applyFont="1" applyFill="1" applyBorder="1" applyAlignment="1" applyProtection="1">
      <alignment vertical="center"/>
    </xf>
    <xf numFmtId="0" fontId="26" fillId="0" borderId="3" xfId="9"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wrapText="1"/>
      <protection locked="0"/>
    </xf>
    <xf numFmtId="166" fontId="13" fillId="4" borderId="0" xfId="1" applyNumberFormat="1" applyFont="1" applyFill="1" applyAlignment="1" applyProtection="1">
      <alignment vertical="center"/>
    </xf>
    <xf numFmtId="166" fontId="13" fillId="4" borderId="0" xfId="1" applyNumberFormat="1" applyFont="1" applyFill="1" applyAlignment="1" applyProtection="1"/>
    <xf numFmtId="166" fontId="12" fillId="4" borderId="0" xfId="0" applyNumberFormat="1" applyFont="1" applyFill="1" applyAlignment="1" applyProtection="1">
      <alignment horizontal="center"/>
    </xf>
    <xf numFmtId="4" fontId="9" fillId="4" borderId="0" xfId="0" applyNumberFormat="1" applyFont="1" applyFill="1" applyProtection="1"/>
    <xf numFmtId="166" fontId="11" fillId="4" borderId="0" xfId="0" applyNumberFormat="1" applyFont="1" applyFill="1" applyProtection="1"/>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49" fontId="26" fillId="0" borderId="3" xfId="9" applyNumberFormat="1" applyFont="1" applyFill="1" applyBorder="1" applyAlignment="1" applyProtection="1">
      <alignment horizontal="left" vertical="center"/>
      <protection locked="0"/>
    </xf>
    <xf numFmtId="3" fontId="10" fillId="0" borderId="0" xfId="0" applyNumberFormat="1" applyFont="1" applyFill="1" applyBorder="1" applyAlignment="1" applyProtection="1">
      <alignment horizontal="right" vertical="center" wrapText="1"/>
    </xf>
    <xf numFmtId="3" fontId="21" fillId="0" borderId="0" xfId="0" applyNumberFormat="1" applyFont="1" applyFill="1" applyBorder="1" applyAlignment="1" applyProtection="1">
      <alignment horizontal="right" vertical="center" wrapText="1"/>
    </xf>
    <xf numFmtId="3" fontId="9" fillId="0" borderId="0" xfId="7" applyNumberFormat="1" applyFont="1" applyFill="1" applyBorder="1" applyAlignment="1" applyProtection="1">
      <alignment horizontal="right" vertical="center"/>
    </xf>
    <xf numFmtId="3" fontId="9" fillId="0" borderId="0" xfId="0" applyNumberFormat="1" applyFont="1" applyFill="1" applyBorder="1" applyAlignment="1" applyProtection="1">
      <alignment horizontal="right" vertical="center" wrapText="1"/>
    </xf>
    <xf numFmtId="0" fontId="9" fillId="0" borderId="0" xfId="12" applyFont="1" applyFill="1" applyAlignment="1">
      <alignment vertical="center"/>
    </xf>
    <xf numFmtId="38" fontId="9" fillId="0" borderId="0" xfId="12" applyNumberFormat="1" applyFont="1" applyFill="1" applyAlignment="1">
      <alignment horizontal="center" vertical="center"/>
    </xf>
    <xf numFmtId="38" fontId="9" fillId="0" borderId="0" xfId="12" applyNumberFormat="1" applyFont="1" applyFill="1" applyAlignment="1">
      <alignment horizontal="right" vertical="center"/>
    </xf>
    <xf numFmtId="3" fontId="9" fillId="0" borderId="0" xfId="12" applyNumberFormat="1" applyFont="1" applyFill="1" applyAlignment="1">
      <alignment horizontal="center" vertical="center"/>
    </xf>
    <xf numFmtId="0" fontId="9" fillId="0" borderId="0" xfId="12" applyFont="1" applyFill="1" applyBorder="1" applyAlignment="1">
      <alignment vertical="center"/>
    </xf>
    <xf numFmtId="0" fontId="9" fillId="0" borderId="0" xfId="12" applyFont="1" applyFill="1" applyAlignment="1">
      <alignment horizontal="left" vertical="center"/>
    </xf>
    <xf numFmtId="0" fontId="9" fillId="0" borderId="0" xfId="12" applyFont="1" applyFill="1"/>
    <xf numFmtId="3" fontId="9" fillId="0" borderId="0" xfId="12" applyNumberFormat="1" applyFont="1" applyFill="1" applyBorder="1" applyAlignment="1">
      <alignment horizontal="right" vertical="center"/>
    </xf>
    <xf numFmtId="38" fontId="9" fillId="0" borderId="0" xfId="12" applyNumberFormat="1" applyFont="1" applyFill="1" applyBorder="1" applyAlignment="1">
      <alignment horizontal="right" vertical="center"/>
    </xf>
    <xf numFmtId="3" fontId="9" fillId="0" borderId="0" xfId="12" applyNumberFormat="1" applyFont="1" applyFill="1" applyAlignment="1">
      <alignment horizontal="left" vertical="center"/>
    </xf>
    <xf numFmtId="0" fontId="9" fillId="0" borderId="0" xfId="12" applyFont="1" applyFill="1" applyBorder="1" applyAlignment="1">
      <alignment horizontal="justify" wrapText="1"/>
    </xf>
    <xf numFmtId="0" fontId="9" fillId="0" borderId="0" xfId="0" applyFont="1" applyFill="1" applyAlignment="1" applyProtection="1">
      <alignment horizontal="left" vertical="center" wrapText="1"/>
    </xf>
    <xf numFmtId="49" fontId="9" fillId="0" borderId="0" xfId="0" applyNumberFormat="1" applyFont="1" applyFill="1" applyBorder="1" applyAlignment="1" applyProtection="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wrapText="1"/>
    </xf>
    <xf numFmtId="3" fontId="9" fillId="0" borderId="0" xfId="0" applyNumberFormat="1" applyFont="1" applyFill="1" applyAlignment="1">
      <alignment horizontal="left" vertical="center" wrapText="1"/>
    </xf>
    <xf numFmtId="3" fontId="9" fillId="0" borderId="0" xfId="0" applyNumberFormat="1" applyFont="1" applyFill="1" applyBorder="1" applyAlignment="1">
      <alignment horizontal="left" vertical="center" wrapText="1"/>
    </xf>
    <xf numFmtId="49" fontId="12" fillId="4" borderId="0" xfId="0" applyNumberFormat="1" applyFont="1" applyFill="1" applyBorder="1" applyAlignment="1" applyProtection="1">
      <alignment horizontal="center" vertical="center"/>
    </xf>
    <xf numFmtId="4" fontId="9" fillId="4" borderId="0" xfId="0" applyNumberFormat="1" applyFont="1" applyFill="1" applyAlignment="1" applyProtection="1">
      <alignment vertical="center"/>
    </xf>
    <xf numFmtId="166" fontId="14" fillId="4" borderId="0" xfId="0" applyNumberFormat="1" applyFont="1" applyFill="1" applyBorder="1" applyAlignment="1" applyProtection="1">
      <alignment vertical="center"/>
    </xf>
    <xf numFmtId="49" fontId="12" fillId="4" borderId="0" xfId="0" applyNumberFormat="1" applyFont="1" applyFill="1" applyAlignment="1" applyProtection="1">
      <alignment horizontal="center" vertical="center"/>
    </xf>
    <xf numFmtId="0" fontId="9" fillId="0" borderId="0" xfId="0" applyFont="1" applyFill="1" applyBorder="1" applyAlignment="1" applyProtection="1">
      <alignment horizontal="left"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49" fontId="31" fillId="3" borderId="0" xfId="9" applyNumberFormat="1" applyFont="1" applyFill="1" applyBorder="1" applyAlignment="1" applyProtection="1">
      <alignment vertical="center" wrapText="1"/>
    </xf>
    <xf numFmtId="49" fontId="31" fillId="3" borderId="0" xfId="9" applyNumberFormat="1" applyFont="1" applyFill="1" applyBorder="1" applyAlignment="1" applyProtection="1">
      <alignment vertical="center"/>
    </xf>
    <xf numFmtId="0" fontId="26" fillId="0" borderId="3" xfId="9" applyNumberFormat="1" applyFont="1" applyFill="1" applyBorder="1" applyAlignment="1" applyProtection="1">
      <alignment horizontal="left" vertical="center" wrapText="1"/>
      <protection locked="0"/>
    </xf>
    <xf numFmtId="3" fontId="9" fillId="0" borderId="0" xfId="0" applyNumberFormat="1" applyFont="1" applyFill="1" applyAlignment="1">
      <alignment horizontal="right" vertical="center"/>
    </xf>
    <xf numFmtId="3" fontId="9" fillId="0" borderId="0" xfId="12" applyNumberFormat="1" applyFont="1" applyFill="1" applyAlignment="1">
      <alignment horizontal="right" vertical="center"/>
    </xf>
    <xf numFmtId="38" fontId="9" fillId="0" borderId="0" xfId="0" applyNumberFormat="1" applyFont="1" applyFill="1" applyAlignment="1" applyProtection="1">
      <alignment horizontal="right" vertical="center"/>
    </xf>
    <xf numFmtId="0" fontId="9" fillId="0" borderId="0" xfId="0" applyFont="1" applyFill="1" applyAlignment="1">
      <alignment horizontal="center" vertical="center" wrapText="1"/>
    </xf>
    <xf numFmtId="0" fontId="10" fillId="0" borderId="15" xfId="0" applyFont="1" applyFill="1" applyBorder="1" applyAlignment="1" applyProtection="1">
      <alignment vertical="center" wrapText="1"/>
    </xf>
    <xf numFmtId="0" fontId="9" fillId="0" borderId="15" xfId="0" applyFont="1" applyFill="1" applyBorder="1" applyAlignment="1" applyProtection="1">
      <alignment vertical="center" wrapText="1"/>
    </xf>
    <xf numFmtId="166" fontId="13" fillId="4" borderId="0" xfId="1" applyNumberFormat="1" applyFont="1" applyFill="1" applyAlignment="1" applyProtection="1">
      <alignment vertical="center" wrapText="1"/>
    </xf>
    <xf numFmtId="166" fontId="23" fillId="4" borderId="0" xfId="0" applyNumberFormat="1" applyFont="1" applyFill="1" applyAlignment="1" applyProtection="1">
      <alignment vertical="center" wrapText="1"/>
    </xf>
    <xf numFmtId="166" fontId="9" fillId="4" borderId="0" xfId="0" applyNumberFormat="1" applyFont="1" applyFill="1" applyAlignment="1" applyProtection="1">
      <alignment vertical="center" wrapText="1"/>
    </xf>
    <xf numFmtId="166" fontId="9" fillId="0" borderId="0" xfId="0" applyNumberFormat="1" applyFont="1" applyFill="1" applyAlignment="1" applyProtection="1">
      <alignment vertical="center" wrapText="1"/>
    </xf>
    <xf numFmtId="166" fontId="9" fillId="0" borderId="12" xfId="0" applyNumberFormat="1" applyFont="1" applyFill="1" applyBorder="1" applyAlignment="1" applyProtection="1">
      <alignment vertical="center" wrapText="1"/>
    </xf>
    <xf numFmtId="49" fontId="12" fillId="0" borderId="13" xfId="0" applyNumberFormat="1" applyFont="1" applyFill="1" applyBorder="1" applyAlignment="1" applyProtection="1">
      <alignment horizontal="center" vertical="center" wrapText="1"/>
    </xf>
    <xf numFmtId="166" fontId="10" fillId="0" borderId="15" xfId="0" applyNumberFormat="1" applyFont="1" applyFill="1" applyBorder="1" applyAlignment="1" applyProtection="1">
      <alignment vertical="center" wrapText="1"/>
    </xf>
    <xf numFmtId="49" fontId="12" fillId="0" borderId="16" xfId="0" applyNumberFormat="1" applyFont="1" applyFill="1" applyBorder="1" applyAlignment="1" applyProtection="1">
      <alignment horizontal="center" vertical="center" wrapText="1"/>
    </xf>
    <xf numFmtId="166" fontId="10" fillId="0" borderId="16" xfId="0" applyNumberFormat="1" applyFont="1" applyFill="1" applyBorder="1" applyAlignment="1" applyProtection="1">
      <alignment vertical="center" wrapText="1"/>
    </xf>
    <xf numFmtId="166" fontId="10" fillId="0" borderId="17" xfId="0" applyNumberFormat="1" applyFont="1" applyFill="1" applyBorder="1" applyAlignment="1" applyProtection="1">
      <alignment vertical="center" wrapText="1"/>
    </xf>
    <xf numFmtId="166" fontId="9" fillId="0" borderId="15" xfId="0" applyNumberFormat="1" applyFont="1" applyFill="1" applyBorder="1" applyAlignment="1" applyProtection="1">
      <alignment vertical="center" wrapText="1"/>
    </xf>
    <xf numFmtId="166" fontId="10" fillId="0" borderId="18" xfId="0" applyNumberFormat="1" applyFont="1" applyFill="1" applyBorder="1" applyAlignment="1" applyProtection="1">
      <alignment vertical="center" wrapText="1"/>
    </xf>
    <xf numFmtId="49" fontId="12" fillId="0" borderId="19" xfId="0" applyNumberFormat="1" applyFont="1" applyFill="1" applyBorder="1" applyAlignment="1" applyProtection="1">
      <alignment horizontal="center" vertical="center" wrapText="1"/>
    </xf>
    <xf numFmtId="166" fontId="10" fillId="0" borderId="4" xfId="0" applyNumberFormat="1" applyFont="1" applyFill="1" applyBorder="1" applyAlignment="1" applyProtection="1">
      <alignment vertical="center" wrapText="1"/>
    </xf>
    <xf numFmtId="49" fontId="15" fillId="0" borderId="4" xfId="0" applyNumberFormat="1" applyFont="1" applyFill="1" applyBorder="1" applyAlignment="1" applyProtection="1">
      <alignment horizontal="center" vertical="center" wrapText="1"/>
    </xf>
    <xf numFmtId="166" fontId="12" fillId="4" borderId="0" xfId="0" applyNumberFormat="1" applyFont="1" applyFill="1" applyAlignment="1" applyProtection="1">
      <alignment horizontal="center" vertical="center" wrapText="1"/>
    </xf>
    <xf numFmtId="166" fontId="39" fillId="0" borderId="0" xfId="0" applyNumberFormat="1" applyFont="1" applyFill="1" applyAlignment="1" applyProtection="1">
      <alignment vertical="center" wrapText="1"/>
    </xf>
    <xf numFmtId="166" fontId="15" fillId="0" borderId="0" xfId="0" applyNumberFormat="1" applyFont="1" applyFill="1" applyAlignment="1" applyProtection="1">
      <alignment horizontal="center" vertical="center" wrapText="1"/>
    </xf>
    <xf numFmtId="166" fontId="10" fillId="0" borderId="0" xfId="0" applyNumberFormat="1" applyFont="1" applyFill="1" applyAlignment="1" applyProtection="1">
      <alignment vertical="center" wrapText="1"/>
    </xf>
    <xf numFmtId="166" fontId="10" fillId="0" borderId="0" xfId="0" applyNumberFormat="1" applyFont="1" applyFill="1" applyAlignment="1" applyProtection="1">
      <alignment horizontal="right" vertical="center" wrapText="1"/>
    </xf>
    <xf numFmtId="166" fontId="10" fillId="0" borderId="21" xfId="0" applyNumberFormat="1" applyFont="1" applyFill="1" applyBorder="1" applyAlignment="1" applyProtection="1">
      <alignment vertical="center" wrapText="1"/>
    </xf>
    <xf numFmtId="166" fontId="15" fillId="0" borderId="22" xfId="0" applyNumberFormat="1" applyFont="1" applyFill="1" applyBorder="1" applyAlignment="1" applyProtection="1">
      <alignment horizontal="center" vertical="center" wrapText="1"/>
    </xf>
    <xf numFmtId="166" fontId="10" fillId="0" borderId="22" xfId="0" applyNumberFormat="1" applyFont="1" applyFill="1" applyBorder="1" applyAlignment="1" applyProtection="1">
      <alignment horizontal="right" vertical="center" wrapText="1"/>
    </xf>
    <xf numFmtId="166" fontId="10" fillId="0" borderId="23" xfId="0" applyNumberFormat="1" applyFont="1" applyFill="1" applyBorder="1" applyAlignment="1" applyProtection="1">
      <alignment horizontal="right" vertical="center" wrapText="1"/>
    </xf>
    <xf numFmtId="166" fontId="40" fillId="0" borderId="0" xfId="0" applyNumberFormat="1" applyFont="1" applyFill="1" applyBorder="1" applyAlignment="1" applyProtection="1">
      <alignment vertical="center" wrapText="1"/>
    </xf>
    <xf numFmtId="49" fontId="41" fillId="0" borderId="0" xfId="0" applyNumberFormat="1" applyFont="1" applyFill="1" applyBorder="1" applyAlignment="1" applyProtection="1">
      <alignment horizontal="center" vertical="center" wrapText="1"/>
    </xf>
    <xf numFmtId="166" fontId="40" fillId="0" borderId="0" xfId="0" applyNumberFormat="1" applyFont="1" applyFill="1" applyBorder="1" applyAlignment="1" applyProtection="1">
      <alignment horizontal="right" vertical="center" wrapText="1"/>
    </xf>
    <xf numFmtId="0" fontId="13" fillId="0" borderId="0" xfId="1" applyFont="1" applyFill="1" applyAlignment="1" applyProtection="1">
      <alignment vertical="center" wrapText="1"/>
    </xf>
    <xf numFmtId="0" fontId="9" fillId="0" borderId="0" xfId="0" applyFont="1" applyFill="1" applyAlignment="1" applyProtection="1">
      <alignment vertical="center" wrapText="1"/>
    </xf>
    <xf numFmtId="0" fontId="9" fillId="0" borderId="0" xfId="0" applyNumberFormat="1" applyFont="1" applyFill="1" applyAlignment="1" applyProtection="1">
      <alignment vertical="center" wrapText="1"/>
    </xf>
    <xf numFmtId="0" fontId="42" fillId="0" borderId="0" xfId="0" applyFont="1" applyFill="1" applyAlignment="1" applyProtection="1">
      <alignment horizontal="left" vertical="center" wrapText="1"/>
    </xf>
    <xf numFmtId="38" fontId="10" fillId="0" borderId="0" xfId="0" applyNumberFormat="1" applyFont="1" applyFill="1" applyAlignment="1" applyProtection="1">
      <alignment horizontal="right" vertical="center" wrapText="1"/>
    </xf>
    <xf numFmtId="0" fontId="10" fillId="0" borderId="0" xfId="0" applyFont="1" applyFill="1" applyAlignment="1" applyProtection="1">
      <alignment horizontal="left" vertical="center" wrapText="1"/>
    </xf>
    <xf numFmtId="38" fontId="9" fillId="0" borderId="0" xfId="0" applyNumberFormat="1" applyFont="1" applyFill="1" applyAlignment="1" applyProtection="1">
      <alignment horizontal="right" vertical="center" wrapText="1"/>
    </xf>
    <xf numFmtId="38" fontId="9" fillId="0" borderId="0" xfId="0" applyNumberFormat="1" applyFont="1" applyFill="1" applyAlignment="1" applyProtection="1">
      <alignment horizontal="center" vertical="center" wrapText="1"/>
    </xf>
    <xf numFmtId="3"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wrapText="1"/>
    </xf>
    <xf numFmtId="38" fontId="10" fillId="0" borderId="0" xfId="0" applyNumberFormat="1" applyFont="1" applyFill="1" applyBorder="1" applyAlignment="1" applyProtection="1">
      <alignment horizontal="right" vertical="center" wrapText="1"/>
    </xf>
    <xf numFmtId="3"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wrapText="1"/>
    </xf>
    <xf numFmtId="38" fontId="9" fillId="0" borderId="0" xfId="0" applyNumberFormat="1" applyFont="1" applyFill="1" applyBorder="1" applyAlignment="1" applyProtection="1">
      <alignment horizontal="right" vertical="center" wrapText="1"/>
    </xf>
    <xf numFmtId="3" fontId="9" fillId="0" borderId="0" xfId="0" quotePrefix="1" applyNumberFormat="1" applyFont="1" applyFill="1" applyBorder="1" applyAlignment="1" applyProtection="1">
      <alignment vertical="center" wrapText="1"/>
    </xf>
    <xf numFmtId="3" fontId="9" fillId="0" borderId="0" xfId="0" applyNumberFormat="1" applyFont="1" applyFill="1" applyBorder="1" applyAlignment="1" applyProtection="1">
      <alignment vertical="center" wrapText="1"/>
    </xf>
    <xf numFmtId="0" fontId="9" fillId="0" borderId="0" xfId="0" applyFont="1" applyFill="1" applyAlignment="1" applyProtection="1">
      <alignment wrapText="1"/>
    </xf>
    <xf numFmtId="3" fontId="9" fillId="0" borderId="5" xfId="0" quotePrefix="1" applyNumberFormat="1" applyFont="1" applyFill="1" applyBorder="1" applyAlignment="1" applyProtection="1">
      <alignment vertical="center" wrapText="1"/>
    </xf>
    <xf numFmtId="3" fontId="9" fillId="0" borderId="6" xfId="0" applyNumberFormat="1" applyFont="1" applyFill="1" applyBorder="1" applyAlignment="1" applyProtection="1">
      <alignment vertical="center" wrapText="1"/>
    </xf>
    <xf numFmtId="3" fontId="9" fillId="0" borderId="6" xfId="0" quotePrefix="1" applyNumberFormat="1" applyFont="1" applyFill="1" applyBorder="1" applyAlignment="1" applyProtection="1">
      <alignment vertical="center" wrapText="1"/>
    </xf>
    <xf numFmtId="3" fontId="9" fillId="0" borderId="2" xfId="0" quotePrefix="1" applyNumberFormat="1" applyFont="1" applyFill="1" applyBorder="1" applyAlignment="1" applyProtection="1">
      <alignment vertical="center" wrapText="1"/>
    </xf>
    <xf numFmtId="3" fontId="9" fillId="0" borderId="1" xfId="0" applyNumberFormat="1" applyFont="1" applyFill="1" applyBorder="1" applyAlignment="1" applyProtection="1">
      <alignment horizontal="right" vertical="center" wrapText="1"/>
    </xf>
    <xf numFmtId="0" fontId="9" fillId="0" borderId="0" xfId="0" applyFont="1" applyFill="1" applyAlignment="1" applyProtection="1">
      <alignment horizontal="center" vertical="center" wrapText="1"/>
    </xf>
    <xf numFmtId="0" fontId="9" fillId="0" borderId="0" xfId="0" applyFont="1" applyFill="1" applyAlignment="1" applyProtection="1">
      <alignment horizontal="left" vertical="center" wrapText="1"/>
    </xf>
    <xf numFmtId="49" fontId="43" fillId="0" borderId="0" xfId="0" applyNumberFormat="1" applyFont="1" applyFill="1" applyAlignment="1" applyProtection="1">
      <alignment horizontal="left" vertical="center" wrapText="1"/>
    </xf>
    <xf numFmtId="0" fontId="9" fillId="0" borderId="0" xfId="0" applyFont="1" applyFill="1" applyAlignment="1" applyProtection="1">
      <alignment horizontal="left" vertical="center" wrapText="1"/>
    </xf>
    <xf numFmtId="0" fontId="10" fillId="4" borderId="12" xfId="0" applyFont="1" applyFill="1" applyBorder="1" applyAlignment="1" applyProtection="1">
      <alignment vertical="center"/>
    </xf>
    <xf numFmtId="49" fontId="12" fillId="4" borderId="13" xfId="0" applyNumberFormat="1" applyFont="1" applyFill="1" applyBorder="1" applyAlignment="1" applyProtection="1">
      <alignment horizontal="center" vertical="center"/>
    </xf>
    <xf numFmtId="166" fontId="9" fillId="4" borderId="13" xfId="0" applyNumberFormat="1" applyFont="1" applyFill="1" applyBorder="1" applyAlignment="1" applyProtection="1">
      <alignment vertical="center"/>
    </xf>
    <xf numFmtId="166" fontId="9" fillId="4" borderId="14" xfId="0" applyNumberFormat="1" applyFont="1" applyFill="1" applyBorder="1" applyAlignment="1" applyProtection="1">
      <alignment vertical="center"/>
    </xf>
    <xf numFmtId="166" fontId="10" fillId="4" borderId="15" xfId="0" applyNumberFormat="1" applyFont="1" applyFill="1" applyBorder="1" applyAlignment="1" applyProtection="1">
      <alignment vertical="center"/>
    </xf>
    <xf numFmtId="1" fontId="12" fillId="0" borderId="16" xfId="0" applyNumberFormat="1" applyFont="1" applyFill="1" applyBorder="1" applyAlignment="1" applyProtection="1">
      <alignment horizontal="center" vertical="center"/>
    </xf>
    <xf numFmtId="166" fontId="10" fillId="4" borderId="16" xfId="0" applyNumberFormat="1" applyFont="1" applyFill="1" applyBorder="1" applyAlignment="1" applyProtection="1">
      <alignment vertical="center"/>
    </xf>
    <xf numFmtId="166" fontId="10" fillId="4" borderId="17" xfId="0" applyNumberFormat="1" applyFont="1" applyFill="1" applyBorder="1" applyAlignment="1" applyProtection="1">
      <alignment vertical="center"/>
    </xf>
    <xf numFmtId="0" fontId="10" fillId="4" borderId="15" xfId="0" applyFont="1" applyFill="1" applyBorder="1" applyAlignment="1" applyProtection="1">
      <alignment horizontal="justify" vertical="center" wrapText="1"/>
    </xf>
    <xf numFmtId="0" fontId="9" fillId="4" borderId="15" xfId="0" applyFont="1" applyFill="1" applyBorder="1" applyAlignment="1" applyProtection="1">
      <alignment horizontal="justify" vertical="center" wrapText="1"/>
    </xf>
    <xf numFmtId="0" fontId="12" fillId="0" borderId="16" xfId="0" applyNumberFormat="1" applyFont="1" applyFill="1" applyBorder="1" applyAlignment="1" applyProtection="1">
      <alignment horizontal="center" vertical="center"/>
    </xf>
    <xf numFmtId="0" fontId="9" fillId="4" borderId="15" xfId="0" applyFont="1" applyFill="1" applyBorder="1" applyAlignment="1" applyProtection="1">
      <alignment vertical="center"/>
    </xf>
    <xf numFmtId="166" fontId="9" fillId="0" borderId="16" xfId="0" applyNumberFormat="1" applyFont="1" applyFill="1" applyBorder="1" applyAlignment="1" applyProtection="1">
      <alignment vertical="center"/>
    </xf>
    <xf numFmtId="166" fontId="9" fillId="0" borderId="17" xfId="0" applyNumberFormat="1" applyFont="1" applyFill="1" applyBorder="1" applyAlignment="1" applyProtection="1">
      <alignment vertical="center"/>
    </xf>
    <xf numFmtId="0" fontId="9" fillId="7" borderId="15"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9" fillId="0" borderId="15" xfId="0" applyFont="1" applyFill="1" applyBorder="1" applyAlignment="1" applyProtection="1">
      <alignment horizontal="justify" vertical="center" wrapText="1"/>
    </xf>
    <xf numFmtId="166" fontId="10" fillId="0" borderId="15" xfId="0" applyNumberFormat="1" applyFont="1" applyFill="1" applyBorder="1" applyAlignment="1" applyProtection="1">
      <alignment vertical="center"/>
    </xf>
    <xf numFmtId="0" fontId="10" fillId="0" borderId="15" xfId="0" applyFont="1" applyFill="1" applyBorder="1" applyAlignment="1" applyProtection="1">
      <alignment horizontal="justify" vertical="center" wrapText="1"/>
    </xf>
    <xf numFmtId="0" fontId="10" fillId="4" borderId="15" xfId="0" applyFont="1" applyFill="1" applyBorder="1" applyAlignment="1" applyProtection="1">
      <alignment vertical="center" wrapText="1"/>
    </xf>
    <xf numFmtId="166" fontId="10" fillId="4" borderId="15" xfId="0" applyNumberFormat="1" applyFont="1" applyFill="1" applyBorder="1" applyAlignment="1" applyProtection="1">
      <alignment vertical="center" wrapText="1"/>
    </xf>
    <xf numFmtId="0" fontId="10" fillId="4" borderId="15" xfId="0" applyFont="1" applyFill="1" applyBorder="1" applyAlignment="1" applyProtection="1">
      <alignment vertical="center"/>
    </xf>
    <xf numFmtId="166" fontId="9" fillId="4" borderId="18" xfId="0" applyNumberFormat="1" applyFont="1" applyFill="1" applyBorder="1" applyAlignment="1" applyProtection="1">
      <alignment vertical="center"/>
    </xf>
    <xf numFmtId="49" fontId="12" fillId="4" borderId="19" xfId="0" applyNumberFormat="1" applyFont="1" applyFill="1" applyBorder="1" applyAlignment="1" applyProtection="1">
      <alignment horizontal="center" vertical="center"/>
    </xf>
    <xf numFmtId="166" fontId="9" fillId="0" borderId="15" xfId="0" applyNumberFormat="1" applyFont="1" applyFill="1" applyBorder="1" applyAlignment="1" applyProtection="1">
      <alignment vertical="center"/>
    </xf>
    <xf numFmtId="166" fontId="10" fillId="0" borderId="16" xfId="0" applyNumberFormat="1" applyFont="1" applyFill="1" applyBorder="1" applyAlignment="1" applyProtection="1">
      <alignment vertical="center"/>
    </xf>
    <xf numFmtId="166" fontId="10" fillId="0" borderId="17" xfId="0" applyNumberFormat="1" applyFont="1" applyFill="1" applyBorder="1" applyAlignment="1" applyProtection="1">
      <alignment vertical="center"/>
    </xf>
    <xf numFmtId="166" fontId="9" fillId="4" borderId="15" xfId="0" applyNumberFormat="1" applyFont="1" applyFill="1" applyBorder="1" applyAlignment="1" applyProtection="1">
      <alignment vertical="center"/>
    </xf>
    <xf numFmtId="166" fontId="9" fillId="0" borderId="15" xfId="0" applyNumberFormat="1" applyFont="1" applyFill="1" applyBorder="1" applyAlignment="1" applyProtection="1">
      <alignment horizontal="left" wrapText="1"/>
    </xf>
    <xf numFmtId="167" fontId="12" fillId="4" borderId="16" xfId="0" applyNumberFormat="1" applyFont="1" applyFill="1" applyBorder="1" applyAlignment="1" applyProtection="1">
      <alignment horizontal="center"/>
    </xf>
    <xf numFmtId="166" fontId="9" fillId="0" borderId="16" xfId="0" applyNumberFormat="1" applyFont="1" applyFill="1" applyBorder="1" applyProtection="1"/>
    <xf numFmtId="166" fontId="9" fillId="0" borderId="17" xfId="0" applyNumberFormat="1" applyFont="1" applyFill="1" applyBorder="1" applyProtection="1"/>
    <xf numFmtId="0" fontId="9" fillId="0" borderId="15" xfId="0" applyFont="1" applyFill="1" applyBorder="1" applyAlignment="1" applyProtection="1">
      <alignment horizontal="left" wrapText="1"/>
    </xf>
    <xf numFmtId="166" fontId="10" fillId="0" borderId="15" xfId="0" applyNumberFormat="1" applyFont="1" applyFill="1" applyBorder="1" applyAlignment="1" applyProtection="1">
      <alignment horizontal="left" wrapText="1"/>
    </xf>
    <xf numFmtId="166" fontId="10" fillId="0" borderId="16" xfId="0" applyNumberFormat="1" applyFont="1" applyFill="1" applyBorder="1" applyProtection="1"/>
    <xf numFmtId="166" fontId="10" fillId="0" borderId="17" xfId="0" applyNumberFormat="1" applyFont="1" applyFill="1" applyBorder="1" applyProtection="1"/>
    <xf numFmtId="166" fontId="10" fillId="0" borderId="15" xfId="0" applyNumberFormat="1" applyFont="1" applyFill="1" applyBorder="1" applyAlignment="1" applyProtection="1">
      <alignment horizontal="left" vertical="center" wrapText="1"/>
    </xf>
    <xf numFmtId="166" fontId="10" fillId="0" borderId="18" xfId="0" applyNumberFormat="1" applyFont="1" applyFill="1" applyBorder="1" applyAlignment="1" applyProtection="1">
      <alignment horizontal="left" vertical="center" wrapText="1"/>
    </xf>
    <xf numFmtId="167" fontId="12" fillId="4" borderId="19" xfId="0" applyNumberFormat="1" applyFont="1" applyFill="1" applyBorder="1" applyAlignment="1" applyProtection="1">
      <alignment horizontal="center"/>
    </xf>
    <xf numFmtId="166" fontId="10" fillId="0" borderId="19" xfId="0" applyNumberFormat="1" applyFont="1" applyFill="1" applyBorder="1" applyAlignment="1" applyProtection="1">
      <alignment vertical="center"/>
    </xf>
    <xf numFmtId="166" fontId="10" fillId="0" borderId="20" xfId="0" applyNumberFormat="1" applyFont="1" applyFill="1" applyBorder="1" applyAlignment="1" applyProtection="1">
      <alignment vertical="center"/>
    </xf>
    <xf numFmtId="0" fontId="9" fillId="0" borderId="0" xfId="0" applyFont="1" applyFill="1" applyAlignment="1">
      <alignment vertical="center" wrapText="1"/>
    </xf>
    <xf numFmtId="38" fontId="9" fillId="0" borderId="0" xfId="0" applyNumberFormat="1" applyFont="1" applyFill="1" applyAlignment="1">
      <alignment vertical="center"/>
    </xf>
    <xf numFmtId="38" fontId="9" fillId="0" borderId="0" xfId="0" applyNumberFormat="1" applyFont="1" applyFill="1" applyBorder="1" applyAlignment="1">
      <alignment vertical="center"/>
    </xf>
    <xf numFmtId="38" fontId="10" fillId="0" borderId="0" xfId="0" applyNumberFormat="1" applyFont="1" applyFill="1" applyAlignment="1" applyProtection="1">
      <alignment vertical="center" wrapText="1"/>
    </xf>
    <xf numFmtId="0" fontId="9" fillId="0" borderId="0" xfId="0" applyFont="1" applyFill="1" applyBorder="1" applyAlignment="1" applyProtection="1">
      <alignment horizontal="right" vertical="center" wrapText="1"/>
      <protection locked="0"/>
    </xf>
    <xf numFmtId="0" fontId="9" fillId="0" borderId="0" xfId="0" applyNumberFormat="1" applyFont="1" applyFill="1" applyAlignment="1" applyProtection="1">
      <alignment horizontal="center" vertical="center" wrapText="1"/>
    </xf>
    <xf numFmtId="38" fontId="9" fillId="0" borderId="0" xfId="12" applyNumberFormat="1" applyFont="1" applyFill="1" applyAlignment="1">
      <alignment vertical="center"/>
    </xf>
    <xf numFmtId="0" fontId="9" fillId="0" borderId="0" xfId="0" applyFont="1" applyFill="1" applyAlignment="1" applyProtection="1">
      <alignment vertical="center"/>
    </xf>
    <xf numFmtId="49" fontId="9" fillId="0" borderId="0" xfId="0" applyNumberFormat="1" applyFont="1" applyFill="1" applyBorder="1" applyAlignment="1" applyProtection="1">
      <alignment vertical="center" wrapText="1"/>
      <protection locked="0"/>
    </xf>
    <xf numFmtId="3" fontId="9" fillId="0" borderId="10" xfId="0" applyNumberFormat="1" applyFont="1" applyFill="1" applyBorder="1" applyAlignment="1" applyProtection="1">
      <alignment horizontal="right" vertical="center" wrapText="1"/>
      <protection locked="0"/>
    </xf>
    <xf numFmtId="3" fontId="9" fillId="0" borderId="11" xfId="0" applyNumberFormat="1" applyFont="1" applyFill="1" applyBorder="1" applyAlignment="1" applyProtection="1">
      <alignment horizontal="right" vertical="center" wrapText="1"/>
      <protection locked="0"/>
    </xf>
    <xf numFmtId="3" fontId="9" fillId="0" borderId="0" xfId="12" applyNumberFormat="1" applyFont="1" applyFill="1" applyAlignment="1">
      <alignment horizontal="right" vertical="center"/>
    </xf>
    <xf numFmtId="3" fontId="10" fillId="2" borderId="32" xfId="0" applyNumberFormat="1" applyFont="1" applyFill="1" applyBorder="1" applyAlignment="1" applyProtection="1">
      <alignment horizontal="right" vertical="center" wrapText="1"/>
    </xf>
    <xf numFmtId="3" fontId="10" fillId="2" borderId="26" xfId="0" applyNumberFormat="1" applyFont="1" applyFill="1" applyBorder="1" applyAlignment="1" applyProtection="1">
      <alignment horizontal="right" vertical="center" wrapText="1"/>
    </xf>
    <xf numFmtId="3" fontId="10" fillId="2" borderId="27" xfId="0" applyNumberFormat="1" applyFont="1" applyFill="1" applyBorder="1" applyAlignment="1" applyProtection="1">
      <alignment horizontal="right" vertical="center" wrapText="1"/>
    </xf>
    <xf numFmtId="3" fontId="9" fillId="5" borderId="33" xfId="0" applyNumberFormat="1" applyFont="1" applyFill="1" applyBorder="1" applyAlignment="1" applyProtection="1">
      <alignment horizontal="right" vertical="center" wrapText="1"/>
      <protection locked="0"/>
    </xf>
    <xf numFmtId="3" fontId="9" fillId="5" borderId="16" xfId="0" applyNumberFormat="1" applyFont="1" applyFill="1" applyBorder="1" applyAlignment="1" applyProtection="1">
      <alignment horizontal="right" vertical="center" wrapText="1"/>
      <protection locked="0"/>
    </xf>
    <xf numFmtId="3" fontId="9" fillId="5" borderId="28" xfId="0" applyNumberFormat="1" applyFont="1" applyFill="1" applyBorder="1" applyAlignment="1" applyProtection="1">
      <alignment horizontal="right" vertical="center" wrapText="1"/>
      <protection locked="0"/>
    </xf>
    <xf numFmtId="3" fontId="10" fillId="2" borderId="33" xfId="0" applyNumberFormat="1" applyFont="1" applyFill="1" applyBorder="1" applyAlignment="1" applyProtection="1">
      <alignment horizontal="right" vertical="center" wrapText="1"/>
    </xf>
    <xf numFmtId="3" fontId="10" fillId="2" borderId="16" xfId="0" applyNumberFormat="1" applyFont="1" applyFill="1" applyBorder="1" applyAlignment="1" applyProtection="1">
      <alignment horizontal="right" vertical="center" wrapText="1"/>
    </xf>
    <xf numFmtId="3" fontId="10" fillId="2" borderId="28" xfId="0" applyNumberFormat="1" applyFont="1" applyFill="1" applyBorder="1" applyAlignment="1" applyProtection="1">
      <alignment horizontal="right" vertical="center" wrapText="1"/>
    </xf>
    <xf numFmtId="3" fontId="9" fillId="0" borderId="33" xfId="0" applyNumberFormat="1" applyFont="1" applyFill="1" applyBorder="1" applyAlignment="1" applyProtection="1">
      <alignment horizontal="right" vertical="center" wrapText="1"/>
    </xf>
    <xf numFmtId="3" fontId="9" fillId="0" borderId="28" xfId="0" applyNumberFormat="1" applyFont="1" applyFill="1" applyBorder="1" applyAlignment="1" applyProtection="1">
      <alignment horizontal="right" vertical="center" wrapText="1"/>
    </xf>
    <xf numFmtId="1" fontId="17" fillId="2" borderId="16" xfId="0" applyNumberFormat="1" applyFont="1" applyFill="1" applyBorder="1" applyAlignment="1" applyProtection="1">
      <alignment horizontal="center" vertical="center" wrapText="1"/>
      <protection locked="0"/>
    </xf>
    <xf numFmtId="3" fontId="10" fillId="2" borderId="35" xfId="0" applyNumberFormat="1" applyFont="1" applyFill="1" applyBorder="1" applyAlignment="1" applyProtection="1">
      <alignment horizontal="right" vertical="center" wrapText="1"/>
    </xf>
    <xf numFmtId="3" fontId="10" fillId="0" borderId="17" xfId="0" applyNumberFormat="1" applyFont="1" applyFill="1" applyBorder="1" applyAlignment="1" applyProtection="1">
      <alignment horizontal="right" vertical="center" wrapText="1"/>
    </xf>
    <xf numFmtId="3" fontId="10" fillId="0" borderId="16" xfId="0" applyNumberFormat="1" applyFont="1" applyFill="1" applyBorder="1" applyAlignment="1" applyProtection="1">
      <alignment horizontal="right" vertical="center" wrapText="1"/>
    </xf>
    <xf numFmtId="0" fontId="33" fillId="0" borderId="0" xfId="0" applyFont="1" applyFill="1" applyAlignment="1">
      <alignment horizontal="center" vertical="center" wrapText="1"/>
    </xf>
    <xf numFmtId="0" fontId="9" fillId="0" borderId="0" xfId="0" applyFont="1" applyFill="1" applyAlignment="1" applyProtection="1">
      <alignment vertical="center" wrapText="1"/>
      <protection locked="0"/>
    </xf>
    <xf numFmtId="166" fontId="9" fillId="0" borderId="0" xfId="0" applyNumberFormat="1" applyFont="1" applyFill="1" applyBorder="1" applyAlignment="1" applyProtection="1">
      <alignment horizontal="left" vertical="center" wrapText="1"/>
      <protection locked="0"/>
    </xf>
    <xf numFmtId="166" fontId="9" fillId="0" borderId="0" xfId="0" applyNumberFormat="1" applyFont="1" applyFill="1" applyBorder="1" applyAlignment="1" applyProtection="1">
      <alignment horizontal="right" vertical="center" wrapText="1"/>
      <protection locked="0"/>
    </xf>
    <xf numFmtId="0" fontId="17" fillId="0" borderId="0" xfId="0" applyFont="1" applyFill="1" applyAlignment="1" applyProtection="1">
      <alignment vertical="center" wrapText="1"/>
      <protection locked="0"/>
    </xf>
    <xf numFmtId="0" fontId="9" fillId="0" borderId="0" xfId="0" applyFont="1" applyFill="1" applyAlignment="1" applyProtection="1">
      <alignment horizontal="right" vertical="center" wrapText="1"/>
      <protection locked="0"/>
    </xf>
    <xf numFmtId="0" fontId="17" fillId="0" borderId="0" xfId="0" applyFont="1" applyFill="1" applyBorder="1" applyAlignment="1" applyProtection="1">
      <alignment vertical="center" wrapText="1"/>
      <protection locked="0"/>
    </xf>
    <xf numFmtId="0" fontId="9" fillId="0" borderId="0" xfId="0" applyFont="1" applyFill="1" applyBorder="1" applyAlignment="1">
      <alignment vertical="center" wrapText="1"/>
    </xf>
    <xf numFmtId="0" fontId="33" fillId="0" borderId="0" xfId="0" applyFont="1" applyFill="1" applyBorder="1" applyAlignment="1">
      <alignment horizontal="center" vertical="center" wrapText="1"/>
    </xf>
    <xf numFmtId="0" fontId="9" fillId="0" borderId="0" xfId="0" applyFont="1" applyFill="1" applyBorder="1" applyAlignment="1" applyProtection="1">
      <alignment vertical="center" wrapText="1"/>
      <protection locked="0"/>
    </xf>
    <xf numFmtId="0" fontId="33" fillId="0" borderId="0" xfId="0" applyFont="1" applyFill="1" applyAlignment="1" applyProtection="1">
      <alignment horizontal="center" vertical="center" wrapText="1"/>
      <protection locked="0"/>
    </xf>
    <xf numFmtId="0" fontId="9" fillId="0" borderId="0" xfId="0" applyFont="1" applyFill="1" applyAlignment="1" applyProtection="1">
      <alignment horizontal="left" vertical="center" wrapText="1"/>
    </xf>
    <xf numFmtId="0" fontId="9" fillId="0" borderId="0" xfId="0" applyFont="1" applyFill="1" applyBorder="1" applyAlignment="1" applyProtection="1">
      <alignment horizontal="right" wrapText="1"/>
      <protection locked="0"/>
    </xf>
    <xf numFmtId="0" fontId="17" fillId="0" borderId="0" xfId="0" applyFont="1" applyFill="1" applyAlignment="1" applyProtection="1">
      <alignment horizontal="right" wrapText="1"/>
      <protection locked="0"/>
    </xf>
    <xf numFmtId="0" fontId="9" fillId="0" borderId="0" xfId="0" applyFont="1" applyFill="1" applyAlignment="1" applyProtection="1">
      <alignment horizontal="left" vertical="center" wrapText="1"/>
    </xf>
    <xf numFmtId="0" fontId="9" fillId="0" borderId="0" xfId="0" applyFont="1" applyFill="1" applyAlignment="1">
      <alignment horizontal="center" vertical="center" wrapText="1"/>
    </xf>
    <xf numFmtId="0" fontId="10" fillId="0" borderId="0" xfId="0" applyFont="1" applyFill="1" applyAlignment="1" applyProtection="1">
      <alignment horizontal="left" vertical="center" wrapText="1"/>
    </xf>
    <xf numFmtId="49" fontId="41" fillId="0" borderId="31" xfId="0" applyNumberFormat="1" applyFont="1" applyFill="1" applyBorder="1" applyAlignment="1" applyProtection="1">
      <alignment horizontal="center" vertical="center" wrapText="1"/>
    </xf>
    <xf numFmtId="166" fontId="15" fillId="0" borderId="30" xfId="0" applyNumberFormat="1" applyFont="1" applyFill="1" applyBorder="1" applyAlignment="1" applyProtection="1">
      <alignment horizontal="center" vertical="center" wrapText="1"/>
    </xf>
    <xf numFmtId="3" fontId="9" fillId="0" borderId="0" xfId="0" applyNumberFormat="1" applyFont="1" applyFill="1" applyBorder="1" applyAlignment="1">
      <alignment horizontal="center" vertical="center"/>
    </xf>
    <xf numFmtId="37" fontId="9" fillId="0" borderId="0" xfId="0" applyNumberFormat="1" applyFont="1" applyFill="1" applyAlignment="1" applyProtection="1">
      <alignment horizontal="center" vertical="center"/>
    </xf>
    <xf numFmtId="37" fontId="9" fillId="0" borderId="0" xfId="0" applyNumberFormat="1" applyFont="1" applyFill="1" applyBorder="1" applyAlignment="1" applyProtection="1">
      <alignment horizontal="center" vertical="center"/>
    </xf>
    <xf numFmtId="0" fontId="9" fillId="0" borderId="0" xfId="0" applyFont="1" applyFill="1" applyAlignment="1" applyProtection="1">
      <alignment horizontal="left" vertical="center" wrapText="1"/>
    </xf>
    <xf numFmtId="166" fontId="39" fillId="0" borderId="0" xfId="0" applyNumberFormat="1" applyFont="1" applyFill="1" applyBorder="1" applyAlignment="1" applyProtection="1">
      <alignment vertical="center"/>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166" fontId="13" fillId="0" borderId="0" xfId="1" applyNumberFormat="1" applyFont="1" applyFill="1" applyAlignment="1" applyProtection="1">
      <alignment vertical="center" wrapText="1"/>
    </xf>
    <xf numFmtId="166" fontId="28" fillId="0" borderId="0" xfId="0" applyNumberFormat="1" applyFont="1" applyFill="1" applyAlignment="1" applyProtection="1">
      <alignment horizontal="left" vertical="center" wrapText="1"/>
    </xf>
    <xf numFmtId="1" fontId="17" fillId="0" borderId="16"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wrapText="1"/>
    </xf>
    <xf numFmtId="0" fontId="9" fillId="0" borderId="0" xfId="0" applyFont="1" applyFill="1" applyAlignment="1" applyProtection="1">
      <alignment horizontal="left" vertical="center" wrapText="1"/>
    </xf>
    <xf numFmtId="3" fontId="9" fillId="0" borderId="0" xfId="0" applyNumberFormat="1" applyFont="1" applyFill="1" applyAlignment="1">
      <alignment horizontal="right" vertical="center"/>
    </xf>
    <xf numFmtId="3" fontId="9" fillId="0" borderId="0" xfId="12" applyNumberFormat="1" applyFont="1" applyFill="1" applyAlignment="1">
      <alignment horizontal="right" vertical="center"/>
    </xf>
    <xf numFmtId="0" fontId="9" fillId="0" borderId="0" xfId="0" applyFont="1" applyFill="1" applyBorder="1" applyAlignment="1" applyProtection="1">
      <alignment horizontal="center" vertical="center" wrapText="1"/>
      <protection locked="0"/>
    </xf>
    <xf numFmtId="49" fontId="9" fillId="5" borderId="38" xfId="0" applyNumberFormat="1" applyFont="1" applyFill="1" applyBorder="1" applyAlignment="1" applyProtection="1">
      <alignment horizontal="center" vertical="center" wrapText="1"/>
      <protection locked="0"/>
    </xf>
    <xf numFmtId="49" fontId="9" fillId="5" borderId="16" xfId="0" applyNumberFormat="1" applyFont="1" applyFill="1" applyBorder="1" applyAlignment="1" applyProtection="1">
      <alignment horizontal="center" vertical="center" wrapText="1"/>
      <protection locked="0"/>
    </xf>
    <xf numFmtId="166" fontId="10" fillId="5" borderId="19" xfId="0" applyNumberFormat="1" applyFont="1" applyFill="1" applyBorder="1" applyAlignment="1" applyProtection="1">
      <alignment vertical="center" wrapText="1"/>
      <protection locked="0"/>
    </xf>
    <xf numFmtId="166" fontId="10" fillId="5" borderId="20" xfId="0" applyNumberFormat="1" applyFont="1" applyFill="1" applyBorder="1" applyAlignment="1" applyProtection="1">
      <alignment vertical="center" wrapText="1"/>
      <protection locked="0"/>
    </xf>
    <xf numFmtId="166" fontId="9" fillId="5" borderId="16" xfId="0" applyNumberFormat="1" applyFont="1" applyFill="1" applyBorder="1" applyAlignment="1" applyProtection="1">
      <alignment vertical="center" wrapText="1"/>
      <protection locked="0"/>
    </xf>
    <xf numFmtId="166" fontId="9" fillId="5" borderId="17" xfId="0" applyNumberFormat="1" applyFont="1" applyFill="1" applyBorder="1" applyAlignment="1" applyProtection="1">
      <alignment vertical="center" wrapText="1"/>
      <protection locked="0"/>
    </xf>
    <xf numFmtId="49" fontId="9" fillId="5" borderId="19" xfId="0" applyNumberFormat="1" applyFont="1" applyFill="1" applyBorder="1" applyAlignment="1" applyProtection="1">
      <alignment horizontal="center" vertical="center" wrapText="1"/>
      <protection locked="0"/>
    </xf>
    <xf numFmtId="166" fontId="9" fillId="5" borderId="19" xfId="0" applyNumberFormat="1" applyFont="1" applyFill="1" applyBorder="1" applyAlignment="1" applyProtection="1">
      <alignment vertical="center" wrapText="1"/>
      <protection locked="0"/>
    </xf>
    <xf numFmtId="166" fontId="9" fillId="5" borderId="20" xfId="0" applyNumberFormat="1" applyFont="1" applyFill="1" applyBorder="1" applyAlignment="1" applyProtection="1">
      <alignment vertical="center" wrapText="1"/>
      <protection locked="0"/>
    </xf>
    <xf numFmtId="0" fontId="9" fillId="7" borderId="15" xfId="0" applyFont="1" applyFill="1" applyBorder="1" applyAlignment="1" applyProtection="1">
      <alignment horizontal="justify" vertical="center" wrapText="1"/>
    </xf>
    <xf numFmtId="0" fontId="9" fillId="7" borderId="15" xfId="0" applyFont="1" applyFill="1" applyBorder="1" applyAlignment="1" applyProtection="1">
      <alignment vertical="center"/>
    </xf>
    <xf numFmtId="166" fontId="9" fillId="5" borderId="16" xfId="0" applyNumberFormat="1" applyFont="1" applyFill="1" applyBorder="1" applyAlignment="1" applyProtection="1">
      <alignment vertical="center"/>
      <protection locked="0"/>
    </xf>
    <xf numFmtId="166" fontId="9" fillId="5" borderId="17" xfId="0" applyNumberFormat="1" applyFont="1" applyFill="1" applyBorder="1" applyAlignment="1" applyProtection="1">
      <alignment vertical="center"/>
      <protection locked="0"/>
    </xf>
    <xf numFmtId="166" fontId="9" fillId="5" borderId="19" xfId="0" applyNumberFormat="1" applyFont="1" applyFill="1" applyBorder="1" applyAlignment="1" applyProtection="1">
      <alignment vertical="center"/>
      <protection locked="0"/>
    </xf>
    <xf numFmtId="166" fontId="9" fillId="5" borderId="20" xfId="0" applyNumberFormat="1" applyFont="1" applyFill="1" applyBorder="1" applyAlignment="1" applyProtection="1">
      <alignment vertical="center"/>
      <protection locked="0"/>
    </xf>
    <xf numFmtId="166" fontId="10" fillId="5" borderId="16" xfId="0" applyNumberFormat="1" applyFont="1" applyFill="1" applyBorder="1" applyProtection="1">
      <protection locked="0"/>
    </xf>
    <xf numFmtId="166" fontId="9" fillId="5" borderId="16" xfId="0" applyNumberFormat="1" applyFont="1" applyFill="1" applyBorder="1" applyProtection="1">
      <protection locked="0"/>
    </xf>
    <xf numFmtId="0" fontId="33" fillId="0" borderId="0" xfId="0" applyFont="1" applyFill="1" applyAlignment="1" applyProtection="1">
      <alignment horizontal="center" vertical="center"/>
    </xf>
    <xf numFmtId="166" fontId="17" fillId="0" borderId="0" xfId="0" applyNumberFormat="1" applyFont="1" applyFill="1" applyAlignment="1" applyProtection="1">
      <alignment horizontal="left" vertical="center"/>
    </xf>
    <xf numFmtId="166" fontId="16" fillId="0" borderId="0" xfId="0" applyNumberFormat="1" applyFont="1" applyFill="1" applyAlignment="1" applyProtection="1">
      <alignment horizontal="left" vertical="center"/>
    </xf>
    <xf numFmtId="166" fontId="16" fillId="0" borderId="0" xfId="0" applyNumberFormat="1" applyFont="1" applyFill="1" applyAlignment="1" applyProtection="1">
      <alignment horizontal="center" vertical="center"/>
    </xf>
    <xf numFmtId="166" fontId="17" fillId="0" borderId="0" xfId="0" applyNumberFormat="1" applyFont="1" applyFill="1" applyAlignment="1" applyProtection="1">
      <alignment horizontal="center" vertical="center"/>
    </xf>
    <xf numFmtId="3" fontId="9" fillId="2" borderId="0" xfId="0" applyNumberFormat="1" applyFont="1" applyFill="1" applyAlignment="1" applyProtection="1">
      <alignment horizontal="right" vertical="center"/>
    </xf>
    <xf numFmtId="0" fontId="33" fillId="6" borderId="0" xfId="0" applyFont="1" applyFill="1" applyAlignment="1" applyProtection="1">
      <alignment horizontal="center" vertical="center"/>
    </xf>
    <xf numFmtId="0" fontId="9" fillId="6" borderId="0" xfId="0" applyFont="1" applyFill="1" applyAlignment="1" applyProtection="1">
      <alignment vertical="center"/>
    </xf>
    <xf numFmtId="0" fontId="9" fillId="6" borderId="0" xfId="0" applyFont="1" applyFill="1" applyAlignment="1" applyProtection="1">
      <alignment horizontal="right" vertical="center"/>
    </xf>
    <xf numFmtId="166" fontId="10" fillId="0" borderId="0" xfId="0" applyNumberFormat="1" applyFont="1" applyFill="1" applyBorder="1" applyAlignment="1" applyProtection="1">
      <alignment vertical="center"/>
    </xf>
    <xf numFmtId="166" fontId="20" fillId="0" borderId="0" xfId="0" applyNumberFormat="1" applyFont="1" applyFill="1" applyBorder="1" applyAlignment="1" applyProtection="1">
      <alignment vertical="center"/>
    </xf>
    <xf numFmtId="166" fontId="10" fillId="0" borderId="0" xfId="0" applyNumberFormat="1" applyFont="1" applyFill="1" applyBorder="1" applyAlignment="1" applyProtection="1">
      <alignment horizontal="left" vertical="center"/>
    </xf>
    <xf numFmtId="166" fontId="20" fillId="0" borderId="0" xfId="0" applyNumberFormat="1" applyFont="1" applyFill="1" applyBorder="1" applyAlignment="1" applyProtection="1">
      <alignment horizontal="left" vertical="center"/>
    </xf>
    <xf numFmtId="166" fontId="17" fillId="0" borderId="0" xfId="0" applyNumberFormat="1" applyFont="1" applyFill="1" applyBorder="1" applyAlignment="1" applyProtection="1">
      <alignment horizontal="left" vertical="center"/>
    </xf>
    <xf numFmtId="166" fontId="9" fillId="0" borderId="0" xfId="0" applyNumberFormat="1" applyFont="1" applyFill="1" applyBorder="1" applyAlignment="1" applyProtection="1">
      <alignment horizontal="left" vertical="center"/>
    </xf>
    <xf numFmtId="166" fontId="17" fillId="0" borderId="0" xfId="0" applyNumberFormat="1" applyFont="1" applyFill="1" applyBorder="1" applyAlignment="1" applyProtection="1">
      <alignment vertical="center"/>
    </xf>
    <xf numFmtId="166" fontId="9" fillId="0" borderId="0" xfId="0" applyNumberFormat="1" applyFont="1" applyFill="1" applyBorder="1" applyAlignment="1" applyProtection="1">
      <alignment horizontal="right" vertical="center"/>
    </xf>
    <xf numFmtId="0" fontId="18" fillId="6" borderId="0" xfId="0" applyFont="1" applyFill="1" applyAlignment="1" applyProtection="1">
      <alignment vertical="center"/>
    </xf>
    <xf numFmtId="0" fontId="9" fillId="2" borderId="29"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xf>
    <xf numFmtId="0" fontId="17" fillId="2" borderId="30" xfId="0" applyFont="1" applyFill="1" applyBorder="1" applyAlignment="1" applyProtection="1">
      <alignment horizontal="center" vertical="center" wrapText="1"/>
    </xf>
    <xf numFmtId="0" fontId="9" fillId="2" borderId="30" xfId="0" applyFont="1" applyFill="1" applyBorder="1" applyAlignment="1" applyProtection="1">
      <alignment horizontal="right" vertical="center" wrapText="1"/>
    </xf>
    <xf numFmtId="0" fontId="9" fillId="2" borderId="3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9" fillId="0" borderId="25" xfId="0" applyFont="1" applyFill="1" applyBorder="1" applyAlignment="1" applyProtection="1">
      <alignment horizontal="left" vertical="center" wrapText="1"/>
    </xf>
    <xf numFmtId="1" fontId="17" fillId="0" borderId="26" xfId="0" applyNumberFormat="1" applyFont="1" applyFill="1" applyBorder="1" applyAlignment="1" applyProtection="1">
      <alignment horizontal="center" vertical="center" wrapText="1"/>
    </xf>
    <xf numFmtId="3" fontId="17" fillId="2" borderId="26" xfId="0" applyNumberFormat="1" applyFont="1" applyFill="1" applyBorder="1" applyAlignment="1" applyProtection="1">
      <alignment horizontal="center" vertical="center" wrapText="1"/>
    </xf>
    <xf numFmtId="0" fontId="9" fillId="2" borderId="15" xfId="0" applyFont="1" applyFill="1" applyBorder="1" applyAlignment="1" applyProtection="1">
      <alignment horizontal="left" vertical="center" wrapText="1"/>
    </xf>
    <xf numFmtId="1" fontId="17" fillId="0" borderId="16" xfId="0" applyNumberFormat="1" applyFont="1" applyFill="1" applyBorder="1" applyAlignment="1" applyProtection="1">
      <alignment horizontal="center" vertical="center" wrapText="1"/>
    </xf>
    <xf numFmtId="3" fontId="17" fillId="0" borderId="16" xfId="0" applyNumberFormat="1" applyFont="1" applyFill="1" applyBorder="1" applyAlignment="1" applyProtection="1">
      <alignment horizontal="center" vertical="center" wrapText="1"/>
    </xf>
    <xf numFmtId="1" fontId="17" fillId="0" borderId="16" xfId="0" applyNumberFormat="1" applyFont="1" applyFill="1" applyBorder="1" applyAlignment="1" applyProtection="1">
      <alignment horizontal="center" vertical="center" wrapText="1"/>
    </xf>
    <xf numFmtId="3" fontId="9" fillId="0" borderId="16" xfId="0" applyNumberFormat="1" applyFont="1" applyFill="1" applyBorder="1" applyAlignment="1" applyProtection="1">
      <alignment horizontal="right" vertical="center" wrapText="1"/>
    </xf>
    <xf numFmtId="0" fontId="9" fillId="0" borderId="15" xfId="0" applyFont="1" applyFill="1" applyBorder="1" applyAlignment="1" applyProtection="1">
      <alignment horizontal="left" vertical="center" wrapText="1"/>
    </xf>
    <xf numFmtId="3" fontId="17" fillId="2" borderId="16" xfId="0" applyNumberFormat="1" applyFont="1" applyFill="1" applyBorder="1" applyAlignment="1" applyProtection="1">
      <alignment horizontal="center" vertical="center" wrapText="1"/>
    </xf>
    <xf numFmtId="3" fontId="33" fillId="0" borderId="0" xfId="0" applyNumberFormat="1" applyFont="1" applyFill="1" applyAlignment="1" applyProtection="1">
      <alignment horizontal="center" vertical="center"/>
    </xf>
    <xf numFmtId="1" fontId="17" fillId="2" borderId="16" xfId="0" applyNumberFormat="1"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xf>
    <xf numFmtId="0" fontId="19" fillId="0" borderId="0" xfId="0" applyFont="1" applyFill="1" applyBorder="1" applyAlignment="1" applyProtection="1">
      <alignment horizontal="center" vertical="center"/>
    </xf>
    <xf numFmtId="3" fontId="10" fillId="2" borderId="0" xfId="0" applyNumberFormat="1" applyFont="1" applyFill="1" applyBorder="1" applyAlignment="1" applyProtection="1">
      <alignment horizontal="right" vertical="center" wrapText="1"/>
    </xf>
    <xf numFmtId="3" fontId="20" fillId="2" borderId="0" xfId="0" applyNumberFormat="1" applyFont="1" applyFill="1" applyBorder="1" applyAlignment="1" applyProtection="1">
      <alignment horizontal="right" vertical="center" wrapText="1"/>
    </xf>
    <xf numFmtId="0" fontId="17" fillId="0" borderId="0" xfId="0" applyFont="1" applyFill="1" applyAlignment="1" applyProtection="1">
      <alignment vertical="center"/>
    </xf>
    <xf numFmtId="0" fontId="9" fillId="0" borderId="0" xfId="0" applyFont="1" applyFill="1" applyAlignment="1" applyProtection="1">
      <alignment horizontal="right" vertical="center"/>
    </xf>
    <xf numFmtId="0" fontId="17" fillId="6" borderId="0" xfId="0" applyFont="1" applyFill="1" applyAlignment="1" applyProtection="1">
      <alignment vertical="center"/>
    </xf>
    <xf numFmtId="0" fontId="9" fillId="0" borderId="0" xfId="0" applyFont="1" applyFill="1" applyBorder="1" applyAlignment="1" applyProtection="1">
      <alignment horizontal="center" vertical="center"/>
    </xf>
    <xf numFmtId="3" fontId="10" fillId="0" borderId="33" xfId="0" applyNumberFormat="1" applyFont="1" applyFill="1" applyBorder="1" applyAlignment="1" applyProtection="1">
      <alignment horizontal="right" vertical="center" wrapText="1"/>
    </xf>
    <xf numFmtId="3" fontId="10" fillId="0" borderId="28" xfId="0" applyNumberFormat="1" applyFont="1" applyFill="1" applyBorder="1" applyAlignment="1" applyProtection="1">
      <alignment horizontal="right" vertical="center" wrapText="1"/>
    </xf>
    <xf numFmtId="3" fontId="9" fillId="0" borderId="0" xfId="0" applyNumberFormat="1" applyFont="1" applyFill="1" applyAlignment="1">
      <alignment horizontal="right" vertical="center"/>
    </xf>
    <xf numFmtId="1" fontId="17" fillId="0" borderId="16" xfId="0" applyNumberFormat="1" applyFont="1" applyFill="1" applyBorder="1" applyAlignment="1" applyProtection="1">
      <alignment horizontal="center" vertical="center" wrapText="1"/>
    </xf>
    <xf numFmtId="3" fontId="9" fillId="0" borderId="16" xfId="0" applyNumberFormat="1" applyFont="1" applyFill="1" applyBorder="1" applyAlignment="1" applyProtection="1">
      <alignment horizontal="right" vertical="center" wrapText="1"/>
    </xf>
    <xf numFmtId="3" fontId="9" fillId="0" borderId="17" xfId="0" applyNumberFormat="1" applyFont="1" applyFill="1" applyBorder="1" applyAlignment="1" applyProtection="1">
      <alignment horizontal="right" vertical="center" wrapText="1"/>
    </xf>
    <xf numFmtId="49" fontId="9" fillId="0" borderId="16" xfId="0" applyNumberFormat="1" applyFont="1" applyFill="1" applyBorder="1" applyAlignment="1" applyProtection="1">
      <alignment horizontal="center" vertical="center" wrapText="1"/>
    </xf>
    <xf numFmtId="166" fontId="10" fillId="0" borderId="35" xfId="0" applyNumberFormat="1" applyFont="1" applyFill="1" applyBorder="1" applyAlignment="1" applyProtection="1">
      <alignment vertical="center" wrapText="1"/>
    </xf>
    <xf numFmtId="1" fontId="17" fillId="0" borderId="19" xfId="0" applyNumberFormat="1" applyFont="1" applyFill="1" applyBorder="1" applyAlignment="1" applyProtection="1">
      <alignment horizontal="center" vertical="center" wrapText="1"/>
    </xf>
    <xf numFmtId="0" fontId="9" fillId="0" borderId="18" xfId="0" applyFont="1" applyFill="1" applyBorder="1" applyAlignment="1" applyProtection="1">
      <alignment horizontal="left" vertical="center" wrapText="1"/>
    </xf>
    <xf numFmtId="49" fontId="9" fillId="0" borderId="19" xfId="0" applyNumberFormat="1" applyFont="1" applyFill="1" applyBorder="1" applyAlignment="1" applyProtection="1">
      <alignment horizontal="center" vertical="center" wrapText="1"/>
      <protection locked="0"/>
    </xf>
    <xf numFmtId="3" fontId="9" fillId="0" borderId="34" xfId="0" applyNumberFormat="1" applyFont="1" applyFill="1" applyBorder="1" applyAlignment="1" applyProtection="1">
      <alignment horizontal="right" vertical="center" wrapText="1"/>
    </xf>
    <xf numFmtId="166" fontId="9" fillId="5" borderId="42" xfId="0" applyNumberFormat="1" applyFont="1" applyFill="1" applyBorder="1" applyAlignment="1" applyProtection="1">
      <alignment vertical="center" wrapText="1"/>
      <protection locked="0"/>
    </xf>
    <xf numFmtId="166" fontId="9" fillId="5" borderId="43" xfId="0" applyNumberFormat="1" applyFont="1" applyFill="1" applyBorder="1" applyAlignment="1" applyProtection="1">
      <alignment vertical="center" wrapText="1"/>
      <protection locked="0"/>
    </xf>
    <xf numFmtId="166" fontId="10" fillId="0" borderId="31" xfId="0" applyNumberFormat="1" applyFont="1" applyFill="1" applyBorder="1" applyAlignment="1" applyProtection="1">
      <alignment vertical="center" wrapText="1"/>
    </xf>
    <xf numFmtId="166" fontId="10" fillId="0" borderId="25" xfId="0" applyNumberFormat="1" applyFont="1" applyFill="1" applyBorder="1" applyAlignment="1" applyProtection="1">
      <alignment vertical="center" wrapText="1"/>
    </xf>
    <xf numFmtId="49" fontId="12" fillId="0" borderId="26" xfId="0" applyNumberFormat="1" applyFont="1" applyFill="1" applyBorder="1" applyAlignment="1" applyProtection="1">
      <alignment horizontal="center" vertical="center" wrapText="1"/>
    </xf>
    <xf numFmtId="49" fontId="9" fillId="5" borderId="26" xfId="0" applyNumberFormat="1" applyFont="1" applyFill="1" applyBorder="1" applyAlignment="1" applyProtection="1">
      <alignment horizontal="center" vertical="center" wrapText="1"/>
      <protection locked="0"/>
    </xf>
    <xf numFmtId="166" fontId="10" fillId="0" borderId="26" xfId="0" applyNumberFormat="1" applyFont="1" applyFill="1" applyBorder="1" applyAlignment="1" applyProtection="1">
      <alignment vertical="center" wrapText="1"/>
    </xf>
    <xf numFmtId="0" fontId="10" fillId="4" borderId="25" xfId="0" applyFont="1" applyFill="1" applyBorder="1" applyAlignment="1" applyProtection="1">
      <alignment vertical="center"/>
    </xf>
    <xf numFmtId="49" fontId="12" fillId="4" borderId="26" xfId="0" applyNumberFormat="1" applyFont="1" applyFill="1" applyBorder="1" applyAlignment="1" applyProtection="1">
      <alignment horizontal="center" vertical="center"/>
    </xf>
    <xf numFmtId="166" fontId="9" fillId="4" borderId="26" xfId="0" applyNumberFormat="1" applyFont="1" applyFill="1" applyBorder="1" applyAlignment="1" applyProtection="1">
      <alignment vertical="center"/>
    </xf>
    <xf numFmtId="166" fontId="9" fillId="4" borderId="35" xfId="0" applyNumberFormat="1" applyFont="1" applyFill="1" applyBorder="1" applyAlignment="1" applyProtection="1">
      <alignment vertical="center"/>
    </xf>
    <xf numFmtId="166" fontId="10" fillId="0" borderId="29" xfId="0" applyNumberFormat="1" applyFont="1" applyFill="1" applyBorder="1" applyAlignment="1" applyProtection="1">
      <alignment vertical="center" wrapText="1"/>
    </xf>
    <xf numFmtId="166" fontId="10" fillId="0" borderId="30" xfId="0" applyNumberFormat="1" applyFont="1" applyFill="1" applyBorder="1" applyAlignment="1" applyProtection="1">
      <alignment horizontal="right" vertical="center" wrapText="1"/>
    </xf>
    <xf numFmtId="166" fontId="10" fillId="0" borderId="36" xfId="0" applyNumberFormat="1" applyFont="1" applyFill="1" applyBorder="1" applyAlignment="1" applyProtection="1">
      <alignment horizontal="right" vertical="center" wrapText="1"/>
    </xf>
    <xf numFmtId="166" fontId="10" fillId="0" borderId="25" xfId="0" applyNumberFormat="1" applyFont="1" applyFill="1" applyBorder="1" applyAlignment="1" applyProtection="1">
      <alignment horizontal="left" wrapText="1"/>
    </xf>
    <xf numFmtId="166" fontId="12" fillId="4" borderId="26" xfId="0" applyNumberFormat="1" applyFont="1" applyFill="1" applyBorder="1" applyAlignment="1" applyProtection="1">
      <alignment horizontal="center"/>
    </xf>
    <xf numFmtId="166" fontId="9" fillId="4" borderId="26" xfId="0" applyNumberFormat="1" applyFont="1" applyFill="1" applyBorder="1" applyProtection="1"/>
    <xf numFmtId="166" fontId="9" fillId="4" borderId="35" xfId="0" applyNumberFormat="1" applyFont="1" applyFill="1" applyBorder="1" applyProtection="1"/>
    <xf numFmtId="166" fontId="9" fillId="5" borderId="17" xfId="0" applyNumberFormat="1" applyFont="1" applyFill="1" applyBorder="1" applyProtection="1">
      <protection locked="0"/>
    </xf>
    <xf numFmtId="166" fontId="10" fillId="5" borderId="17" xfId="0" applyNumberFormat="1" applyFont="1" applyFill="1" applyBorder="1" applyProtection="1">
      <protection locked="0"/>
    </xf>
    <xf numFmtId="0" fontId="16" fillId="0" borderId="0" xfId="0" applyFont="1" applyFill="1" applyProtection="1"/>
    <xf numFmtId="0" fontId="16" fillId="0" borderId="0" xfId="0" applyFont="1" applyProtection="1"/>
    <xf numFmtId="0" fontId="45" fillId="0" borderId="0" xfId="0" applyFont="1" applyFill="1" applyAlignment="1" applyProtection="1">
      <alignment vertical="center" wrapText="1"/>
    </xf>
    <xf numFmtId="0" fontId="44" fillId="0" borderId="0" xfId="0" applyFont="1" applyFill="1" applyAlignment="1" applyProtection="1">
      <alignment horizontal="center" vertical="center" wrapText="1"/>
    </xf>
    <xf numFmtId="0" fontId="45" fillId="6" borderId="0" xfId="0" applyFont="1" applyFill="1" applyAlignment="1" applyProtection="1">
      <alignment horizontal="center" vertical="center" wrapText="1"/>
    </xf>
    <xf numFmtId="0" fontId="45" fillId="6" borderId="40" xfId="0" applyFont="1" applyFill="1" applyBorder="1" applyAlignment="1" applyProtection="1">
      <alignment horizontal="center" vertical="center" wrapText="1"/>
    </xf>
    <xf numFmtId="0" fontId="45" fillId="0" borderId="0" xfId="0" applyFont="1" applyFill="1" applyAlignment="1" applyProtection="1">
      <alignment horizontal="center" vertical="center" wrapText="1"/>
    </xf>
    <xf numFmtId="0" fontId="16" fillId="0" borderId="3" xfId="0" applyFont="1" applyBorder="1" applyAlignment="1" applyProtection="1">
      <alignment horizontal="center"/>
    </xf>
    <xf numFmtId="0" fontId="16" fillId="0" borderId="0" xfId="0" applyFont="1" applyFill="1" applyAlignment="1" applyProtection="1">
      <alignment horizontal="center"/>
    </xf>
    <xf numFmtId="0" fontId="16" fillId="0" borderId="3" xfId="0" applyFont="1" applyFill="1" applyBorder="1" applyAlignment="1" applyProtection="1">
      <alignment horizontal="center"/>
    </xf>
    <xf numFmtId="0" fontId="16" fillId="0" borderId="41" xfId="0" applyFont="1" applyBorder="1" applyAlignment="1" applyProtection="1">
      <alignment horizontal="center"/>
    </xf>
    <xf numFmtId="0" fontId="16" fillId="0" borderId="41" xfId="0" applyFont="1" applyFill="1" applyBorder="1" applyAlignment="1" applyProtection="1">
      <alignment horizontal="center"/>
    </xf>
    <xf numFmtId="0" fontId="16" fillId="0" borderId="0" xfId="0" applyFont="1" applyBorder="1" applyAlignment="1" applyProtection="1">
      <alignment horizontal="center"/>
    </xf>
    <xf numFmtId="0" fontId="16" fillId="0" borderId="0" xfId="0" applyFont="1" applyFill="1" applyBorder="1" applyAlignment="1" applyProtection="1">
      <alignment horizontal="center"/>
    </xf>
    <xf numFmtId="0" fontId="16" fillId="0" borderId="0" xfId="0" applyFont="1" applyBorder="1" applyProtection="1"/>
    <xf numFmtId="0" fontId="16" fillId="0" borderId="0" xfId="0" applyFont="1" applyAlignment="1" applyProtection="1">
      <alignment horizontal="center"/>
    </xf>
    <xf numFmtId="166" fontId="46" fillId="0" borderId="0" xfId="0" applyNumberFormat="1" applyFont="1" applyFill="1" applyBorder="1" applyAlignment="1" applyProtection="1">
      <alignment horizontal="right" vertical="center" wrapText="1"/>
    </xf>
    <xf numFmtId="38" fontId="10" fillId="0" borderId="0" xfId="0" applyNumberFormat="1" applyFont="1" applyFill="1" applyAlignment="1" applyProtection="1">
      <alignment horizontal="right" vertical="center" wrapText="1"/>
    </xf>
    <xf numFmtId="38" fontId="9" fillId="0" borderId="0" xfId="0" applyNumberFormat="1" applyFont="1" applyFill="1" applyAlignment="1" applyProtection="1">
      <alignment horizontal="right" vertical="center" wrapText="1"/>
    </xf>
    <xf numFmtId="0" fontId="9" fillId="0" borderId="0" xfId="0" applyFont="1" applyFill="1" applyAlignment="1" applyProtection="1">
      <alignment horizontal="center" vertical="center" wrapText="1"/>
    </xf>
    <xf numFmtId="0" fontId="45" fillId="6" borderId="44" xfId="0" applyFont="1" applyFill="1" applyBorder="1" applyAlignment="1" applyProtection="1">
      <alignment horizontal="right" vertical="center" wrapText="1"/>
    </xf>
    <xf numFmtId="166" fontId="16" fillId="0" borderId="3" xfId="0" applyNumberFormat="1" applyFont="1" applyFill="1" applyBorder="1" applyAlignment="1" applyProtection="1">
      <alignment horizontal="right" vertical="center" wrapText="1"/>
    </xf>
    <xf numFmtId="166" fontId="16" fillId="0" borderId="3" xfId="0" applyNumberFormat="1" applyFont="1" applyFill="1" applyBorder="1" applyAlignment="1" applyProtection="1">
      <alignment horizontal="right" vertical="center" wrapText="1"/>
    </xf>
    <xf numFmtId="0" fontId="9" fillId="0" borderId="0" xfId="0" applyFont="1" applyFill="1" applyAlignment="1" applyProtection="1">
      <alignment horizontal="left" vertical="center" wrapText="1"/>
    </xf>
    <xf numFmtId="3" fontId="9" fillId="0" borderId="0" xfId="12" applyNumberFormat="1" applyFont="1" applyFill="1" applyAlignment="1">
      <alignment horizontal="right" vertical="center"/>
    </xf>
    <xf numFmtId="0" fontId="9" fillId="0" borderId="0" xfId="0" applyFont="1" applyFill="1" applyBorder="1" applyAlignment="1" applyProtection="1">
      <alignment horizontal="center" vertical="center" wrapText="1"/>
      <protection locked="0"/>
    </xf>
    <xf numFmtId="3" fontId="9" fillId="0" borderId="10" xfId="0" applyNumberFormat="1" applyFont="1" applyFill="1" applyBorder="1" applyAlignment="1" applyProtection="1">
      <alignment horizontal="right" vertical="center" wrapText="1"/>
      <protection locked="0"/>
    </xf>
    <xf numFmtId="3" fontId="9" fillId="0" borderId="11" xfId="0" applyNumberFormat="1" applyFont="1" applyFill="1" applyBorder="1" applyAlignment="1" applyProtection="1">
      <alignment horizontal="right" vertical="center" wrapText="1"/>
      <protection locked="0"/>
    </xf>
    <xf numFmtId="3" fontId="9" fillId="0" borderId="0" xfId="0" applyNumberFormat="1" applyFont="1" applyFill="1" applyBorder="1" applyAlignment="1">
      <alignment horizontal="left" vertical="center"/>
    </xf>
    <xf numFmtId="0" fontId="9" fillId="0" borderId="0" xfId="0" applyNumberFormat="1" applyFont="1" applyFill="1" applyBorder="1" applyAlignment="1">
      <alignment horizontal="center" vertical="center"/>
    </xf>
    <xf numFmtId="0" fontId="9" fillId="0" borderId="0" xfId="41" applyFont="1" applyAlignment="1">
      <alignment wrapText="1"/>
    </xf>
    <xf numFmtId="0" fontId="9" fillId="0" borderId="0" xfId="11" applyFont="1" applyFill="1" applyBorder="1" applyAlignment="1" applyProtection="1">
      <alignment vertical="center" wrapText="1"/>
    </xf>
    <xf numFmtId="0" fontId="9" fillId="4" borderId="0" xfId="11" applyFont="1" applyFill="1" applyBorder="1" applyAlignment="1" applyProtection="1">
      <alignment vertical="center" wrapText="1"/>
    </xf>
    <xf numFmtId="49" fontId="9" fillId="0" borderId="0" xfId="41" applyNumberFormat="1" applyFont="1" applyFill="1" applyAlignment="1" applyProtection="1">
      <alignment horizontal="left" wrapText="1"/>
      <protection locked="0"/>
    </xf>
    <xf numFmtId="3" fontId="9" fillId="0" borderId="0" xfId="41" applyNumberFormat="1" applyFont="1" applyFill="1" applyBorder="1" applyAlignment="1">
      <alignment horizontal="left" vertical="center" wrapText="1"/>
    </xf>
    <xf numFmtId="0" fontId="9" fillId="0" borderId="0" xfId="41" applyFont="1" applyBorder="1" applyAlignment="1">
      <alignment horizontal="left" vertical="center" wrapText="1"/>
    </xf>
    <xf numFmtId="0" fontId="9" fillId="6" borderId="0" xfId="42" applyFont="1" applyFill="1" applyAlignment="1">
      <alignment vertical="center"/>
    </xf>
    <xf numFmtId="0" fontId="9" fillId="0" borderId="0" xfId="42" applyFont="1" applyFill="1" applyAlignment="1">
      <alignment horizontal="left" vertical="center" wrapText="1"/>
    </xf>
    <xf numFmtId="3" fontId="11" fillId="0" borderId="0" xfId="42" applyNumberFormat="1" applyFont="1" applyFill="1" applyAlignment="1">
      <alignment horizontal="center" vertical="center"/>
    </xf>
    <xf numFmtId="38" fontId="9" fillId="0" borderId="0" xfId="42" applyNumberFormat="1" applyFont="1" applyFill="1" applyAlignment="1">
      <alignment horizontal="right" vertical="center"/>
    </xf>
    <xf numFmtId="38" fontId="9" fillId="0" borderId="0" xfId="42" applyNumberFormat="1" applyFont="1" applyFill="1" applyBorder="1" applyAlignment="1">
      <alignment horizontal="right" vertical="center"/>
    </xf>
    <xf numFmtId="38" fontId="9" fillId="0" borderId="0" xfId="42" applyNumberFormat="1" applyFont="1" applyFill="1" applyAlignment="1">
      <alignment horizontal="center" vertical="center"/>
    </xf>
    <xf numFmtId="3" fontId="9" fillId="0" borderId="0" xfId="42" applyNumberFormat="1" applyFont="1" applyFill="1" applyAlignment="1">
      <alignment horizontal="center" vertical="center"/>
    </xf>
    <xf numFmtId="3" fontId="9" fillId="0" borderId="0" xfId="42" applyNumberFormat="1" applyFont="1" applyFill="1" applyAlignment="1">
      <alignment horizontal="left" vertical="center" wrapText="1"/>
    </xf>
    <xf numFmtId="3" fontId="46" fillId="0" borderId="0" xfId="42" applyNumberFormat="1" applyFont="1" applyFill="1" applyAlignment="1">
      <alignment horizontal="center" vertical="center"/>
    </xf>
    <xf numFmtId="3" fontId="9" fillId="0" borderId="0" xfId="42" applyNumberFormat="1" applyFont="1" applyFill="1" applyAlignment="1">
      <alignment horizontal="right" vertical="center"/>
    </xf>
    <xf numFmtId="3" fontId="9" fillId="0" borderId="0" xfId="42" applyNumberFormat="1" applyFont="1" applyFill="1" applyBorder="1" applyAlignment="1">
      <alignment horizontal="right" vertical="center"/>
    </xf>
    <xf numFmtId="3" fontId="9" fillId="0" borderId="46" xfId="42" applyNumberFormat="1" applyFont="1" applyFill="1" applyBorder="1" applyAlignment="1">
      <alignment horizontal="right" vertical="center"/>
    </xf>
    <xf numFmtId="3" fontId="9" fillId="0" borderId="6" xfId="42" applyNumberFormat="1" applyFont="1" applyFill="1" applyBorder="1" applyAlignment="1">
      <alignment horizontal="right" vertical="center"/>
    </xf>
    <xf numFmtId="3" fontId="9" fillId="0" borderId="2" xfId="42" applyNumberFormat="1" applyFont="1" applyFill="1" applyBorder="1" applyAlignment="1">
      <alignment horizontal="right" vertical="center"/>
    </xf>
    <xf numFmtId="3" fontId="9" fillId="0" borderId="0" xfId="42" applyNumberFormat="1" applyFont="1" applyFill="1" applyBorder="1" applyAlignment="1">
      <alignment horizontal="left" vertical="center" wrapText="1"/>
    </xf>
    <xf numFmtId="3" fontId="9" fillId="0" borderId="47" xfId="42" applyNumberFormat="1" applyFont="1" applyFill="1" applyBorder="1" applyAlignment="1">
      <alignment horizontal="right" vertical="center"/>
    </xf>
    <xf numFmtId="0" fontId="9" fillId="0" borderId="0" xfId="42" applyFont="1" applyFill="1" applyAlignment="1">
      <alignment vertical="center"/>
    </xf>
    <xf numFmtId="0" fontId="9" fillId="0" borderId="0" xfId="42" applyFont="1" applyFill="1" applyBorder="1" applyAlignment="1">
      <alignment vertical="center"/>
    </xf>
    <xf numFmtId="0" fontId="9" fillId="0" borderId="0" xfId="42" applyFont="1" applyFill="1" applyBorder="1" applyAlignment="1">
      <alignment horizontal="center" vertical="center"/>
    </xf>
    <xf numFmtId="0" fontId="9" fillId="0" borderId="0" xfId="41" applyFont="1" applyFill="1" applyAlignment="1">
      <alignment wrapText="1"/>
    </xf>
    <xf numFmtId="0" fontId="9" fillId="0" borderId="0" xfId="41" applyFont="1" applyFill="1" applyBorder="1" applyAlignment="1">
      <alignment wrapText="1"/>
    </xf>
    <xf numFmtId="166" fontId="9" fillId="0" borderId="0" xfId="41" applyNumberFormat="1" applyFont="1" applyFill="1" applyAlignment="1" applyProtection="1">
      <alignment wrapText="1"/>
      <protection locked="0"/>
    </xf>
    <xf numFmtId="0" fontId="9" fillId="0" borderId="0" xfId="41" applyFont="1" applyFill="1" applyAlignment="1">
      <alignment horizontal="left" wrapText="1"/>
    </xf>
    <xf numFmtId="0" fontId="14" fillId="0" borderId="0" xfId="41" applyFont="1" applyAlignment="1">
      <alignment wrapText="1"/>
    </xf>
    <xf numFmtId="3" fontId="9" fillId="0" borderId="0" xfId="12" applyNumberFormat="1" applyFont="1" applyFill="1" applyAlignment="1">
      <alignment vertical="center"/>
    </xf>
    <xf numFmtId="0" fontId="9" fillId="4" borderId="0" xfId="41" applyFont="1" applyFill="1" applyBorder="1" applyAlignment="1" applyProtection="1">
      <alignment horizontal="right" vertical="center" wrapText="1"/>
      <protection locked="0"/>
    </xf>
    <xf numFmtId="0" fontId="1" fillId="0" borderId="0" xfId="41" applyFont="1" applyAlignment="1">
      <alignment wrapText="1"/>
    </xf>
    <xf numFmtId="0" fontId="9" fillId="4" borderId="0" xfId="41" applyFont="1" applyFill="1" applyAlignment="1" applyProtection="1">
      <alignment horizontal="right" vertical="center" wrapText="1"/>
      <protection locked="0"/>
    </xf>
    <xf numFmtId="0" fontId="9" fillId="2" borderId="0" xfId="0" applyFont="1" applyFill="1" applyBorder="1" applyAlignment="1" applyProtection="1">
      <alignment horizontal="right" vertical="center" wrapText="1"/>
      <protection locked="0"/>
    </xf>
    <xf numFmtId="0" fontId="9" fillId="0" borderId="0" xfId="41" applyFont="1" applyAlignment="1">
      <alignment horizontal="right" vertical="center" wrapText="1"/>
    </xf>
    <xf numFmtId="0" fontId="9" fillId="2" borderId="0" xfId="42" applyFont="1" applyFill="1" applyBorder="1" applyAlignment="1" applyProtection="1">
      <alignment horizontal="right" vertical="center" wrapText="1"/>
      <protection locked="0"/>
    </xf>
    <xf numFmtId="0" fontId="33" fillId="0" borderId="0" xfId="0" applyFont="1" applyFill="1" applyAlignment="1">
      <alignment horizontal="center" wrapText="1"/>
    </xf>
    <xf numFmtId="0" fontId="9" fillId="0" borderId="0" xfId="0" applyFont="1" applyFill="1" applyAlignment="1" applyProtection="1">
      <alignment wrapText="1"/>
      <protection locked="0"/>
    </xf>
    <xf numFmtId="0" fontId="9" fillId="0" borderId="0" xfId="0" applyFont="1" applyFill="1" applyAlignment="1" applyProtection="1">
      <alignment horizontal="right" wrapText="1"/>
      <protection locked="0"/>
    </xf>
    <xf numFmtId="0" fontId="9" fillId="4" borderId="0" xfId="41" applyFont="1" applyFill="1" applyAlignment="1" applyProtection="1">
      <alignment vertical="center" wrapText="1"/>
      <protection locked="0"/>
    </xf>
    <xf numFmtId="0" fontId="1" fillId="0" borderId="0" xfId="41" applyFont="1" applyAlignment="1">
      <alignment horizontal="right" vertical="center" wrapText="1"/>
    </xf>
    <xf numFmtId="0" fontId="17" fillId="0" borderId="0" xfId="0" applyFont="1" applyFill="1" applyAlignment="1" applyProtection="1">
      <alignment horizontal="right" vertical="center" wrapText="1"/>
      <protection locked="0"/>
    </xf>
    <xf numFmtId="0" fontId="9" fillId="0" borderId="0" xfId="0" applyFont="1" applyFill="1" applyBorder="1" applyAlignment="1">
      <alignment horizontal="center" vertical="center"/>
    </xf>
    <xf numFmtId="166" fontId="16" fillId="0" borderId="3" xfId="0" applyNumberFormat="1" applyFont="1" applyFill="1" applyBorder="1" applyAlignment="1" applyProtection="1">
      <alignment horizontal="right" vertical="center" wrapText="1"/>
    </xf>
    <xf numFmtId="0" fontId="9" fillId="0" borderId="0" xfId="0" applyFont="1" applyFill="1" applyAlignment="1" applyProtection="1">
      <alignment horizontal="center" vertical="center" wrapText="1"/>
    </xf>
    <xf numFmtId="0" fontId="9" fillId="0" borderId="0" xfId="0" applyFont="1" applyFill="1" applyBorder="1" applyAlignment="1" applyProtection="1">
      <alignment vertical="center"/>
    </xf>
    <xf numFmtId="0" fontId="26" fillId="0" borderId="0" xfId="9" applyFont="1" applyFill="1" applyAlignment="1" applyProtection="1">
      <alignment horizontal="right" vertical="center"/>
    </xf>
    <xf numFmtId="0" fontId="26" fillId="0" borderId="0" xfId="9" applyFont="1" applyFill="1" applyAlignment="1" applyProtection="1">
      <alignment vertical="center"/>
    </xf>
    <xf numFmtId="166" fontId="9" fillId="0" borderId="0" xfId="43" applyNumberFormat="1" applyFont="1" applyFill="1" applyBorder="1" applyAlignment="1" applyProtection="1">
      <alignment horizontal="center" vertical="center"/>
    </xf>
    <xf numFmtId="168" fontId="9" fillId="0" borderId="0" xfId="43" applyNumberFormat="1" applyFont="1" applyFill="1" applyBorder="1" applyAlignment="1" applyProtection="1">
      <alignment horizontal="right" vertical="center"/>
    </xf>
    <xf numFmtId="0" fontId="27" fillId="0" borderId="0" xfId="8" applyFont="1" applyFill="1" applyAlignment="1" applyProtection="1">
      <alignment vertical="center"/>
    </xf>
    <xf numFmtId="0" fontId="28" fillId="0" borderId="0" xfId="9"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47" fillId="0" borderId="0" xfId="9" applyFont="1" applyFill="1" applyAlignment="1" applyProtection="1">
      <alignment horizontal="left" vertical="center"/>
    </xf>
    <xf numFmtId="0" fontId="47" fillId="0" borderId="0" xfId="9" applyFont="1" applyFill="1" applyAlignment="1" applyProtection="1">
      <alignment vertical="center"/>
    </xf>
    <xf numFmtId="0" fontId="47" fillId="0" borderId="0" xfId="0" applyNumberFormat="1" applyFont="1" applyFill="1" applyBorder="1" applyAlignment="1" applyProtection="1">
      <alignment vertical="center"/>
    </xf>
    <xf numFmtId="49" fontId="43" fillId="0" borderId="0" xfId="0" applyNumberFormat="1" applyFont="1" applyFill="1" applyAlignment="1" applyProtection="1">
      <alignment horizontal="left" vertical="center" wrapText="1"/>
    </xf>
    <xf numFmtId="166" fontId="16" fillId="0" borderId="3" xfId="0" applyNumberFormat="1" applyFont="1" applyFill="1" applyBorder="1" applyAlignment="1" applyProtection="1">
      <alignment horizontal="right" vertical="center" wrapText="1"/>
    </xf>
    <xf numFmtId="0" fontId="16" fillId="0" borderId="0" xfId="0" applyFont="1" applyAlignment="1" applyProtection="1">
      <alignment horizontal="left"/>
    </xf>
    <xf numFmtId="0" fontId="9" fillId="0" borderId="0" xfId="0" applyFont="1" applyFill="1" applyAlignment="1" applyProtection="1">
      <alignment horizontal="left" vertical="center" wrapText="1"/>
    </xf>
    <xf numFmtId="0" fontId="9" fillId="0" borderId="0" xfId="42" applyFont="1" applyFill="1" applyAlignment="1">
      <alignment vertical="center" wrapText="1"/>
    </xf>
    <xf numFmtId="0" fontId="11" fillId="0" borderId="0" xfId="42" applyFont="1" applyFill="1" applyAlignment="1">
      <alignment vertical="center"/>
    </xf>
    <xf numFmtId="38" fontId="9" fillId="0" borderId="0" xfId="42" applyNumberFormat="1" applyFont="1" applyFill="1" applyAlignment="1">
      <alignment vertical="center"/>
    </xf>
    <xf numFmtId="38" fontId="9" fillId="0" borderId="0" xfId="42" applyNumberFormat="1" applyFont="1" applyFill="1" applyBorder="1" applyAlignment="1">
      <alignment vertical="center"/>
    </xf>
    <xf numFmtId="0" fontId="42" fillId="0" borderId="0" xfId="0" applyFont="1" applyFill="1" applyAlignment="1">
      <alignment horizontal="left" vertical="center"/>
    </xf>
    <xf numFmtId="0" fontId="42" fillId="0" borderId="0" xfId="42" applyFont="1" applyFill="1" applyBorder="1" applyAlignment="1">
      <alignment wrapText="1"/>
    </xf>
    <xf numFmtId="3" fontId="9" fillId="0" borderId="0" xfId="42" applyNumberFormat="1" applyFont="1" applyFill="1" applyAlignment="1">
      <alignment horizontal="left" vertical="center"/>
    </xf>
    <xf numFmtId="38" fontId="9" fillId="0" borderId="0" xfId="0" applyNumberFormat="1" applyFont="1" applyFill="1" applyAlignment="1">
      <alignment horizontal="left" vertical="center"/>
    </xf>
    <xf numFmtId="3" fontId="9" fillId="0" borderId="0" xfId="42" applyNumberFormat="1" applyFont="1" applyFill="1" applyAlignment="1">
      <alignment vertical="center"/>
    </xf>
    <xf numFmtId="166" fontId="13" fillId="0" borderId="0" xfId="1" applyNumberFormat="1" applyFont="1" applyFill="1" applyAlignment="1" applyProtection="1">
      <alignment vertical="center" wrapText="1"/>
    </xf>
    <xf numFmtId="166" fontId="28" fillId="0" borderId="0" xfId="0" applyNumberFormat="1" applyFont="1" applyFill="1" applyAlignment="1" applyProtection="1">
      <alignment horizontal="left" vertical="center" wrapText="1"/>
    </xf>
    <xf numFmtId="166" fontId="13" fillId="0" borderId="0" xfId="1" applyNumberFormat="1" applyFont="1" applyFill="1" applyAlignment="1" applyProtection="1">
      <alignment vertical="center"/>
    </xf>
    <xf numFmtId="1" fontId="17" fillId="0" borderId="16" xfId="0" applyNumberFormat="1" applyFont="1" applyFill="1" applyBorder="1" applyAlignment="1" applyProtection="1">
      <alignment horizontal="center" vertical="center" wrapText="1"/>
    </xf>
    <xf numFmtId="3" fontId="9" fillId="0" borderId="16" xfId="0" applyNumberFormat="1" applyFont="1" applyFill="1" applyBorder="1" applyAlignment="1" applyProtection="1">
      <alignment horizontal="right" vertical="center" wrapText="1"/>
    </xf>
    <xf numFmtId="3" fontId="9" fillId="0" borderId="17" xfId="0" applyNumberFormat="1" applyFont="1" applyFill="1" applyBorder="1" applyAlignment="1" applyProtection="1">
      <alignment horizontal="right" vertical="center" wrapText="1"/>
    </xf>
    <xf numFmtId="1" fontId="17" fillId="0" borderId="19" xfId="0" applyNumberFormat="1" applyFont="1" applyFill="1" applyBorder="1" applyAlignment="1" applyProtection="1">
      <alignment horizontal="center" vertical="center" wrapText="1"/>
    </xf>
    <xf numFmtId="3" fontId="9" fillId="0" borderId="19" xfId="0" applyNumberFormat="1" applyFont="1" applyFill="1" applyBorder="1" applyAlignment="1" applyProtection="1">
      <alignment horizontal="right" vertical="center" wrapText="1"/>
    </xf>
    <xf numFmtId="3" fontId="9" fillId="0" borderId="20" xfId="0" applyNumberFormat="1" applyFont="1" applyFill="1" applyBorder="1" applyAlignment="1" applyProtection="1">
      <alignment horizontal="right" vertical="center" wrapText="1"/>
    </xf>
    <xf numFmtId="166" fontId="42" fillId="0" borderId="0" xfId="0" applyNumberFormat="1" applyFont="1" applyFill="1" applyAlignment="1" applyProtection="1">
      <alignment horizontal="left" vertical="center"/>
    </xf>
    <xf numFmtId="166" fontId="9" fillId="0" borderId="24" xfId="0" applyNumberFormat="1" applyFont="1" applyFill="1" applyBorder="1" applyAlignment="1" applyProtection="1">
      <alignment horizontal="center" vertical="center"/>
    </xf>
    <xf numFmtId="166" fontId="9" fillId="0" borderId="31" xfId="0" applyNumberFormat="1" applyFont="1" applyFill="1" applyBorder="1" applyAlignment="1" applyProtection="1">
      <alignment horizontal="center" vertical="center"/>
    </xf>
    <xf numFmtId="166" fontId="9" fillId="0" borderId="37" xfId="0" applyNumberFormat="1" applyFont="1" applyFill="1" applyBorder="1" applyAlignment="1" applyProtection="1">
      <alignment horizontal="center" vertical="center"/>
    </xf>
    <xf numFmtId="166" fontId="9" fillId="0" borderId="24" xfId="0" applyNumberFormat="1" applyFont="1" applyFill="1" applyBorder="1" applyAlignment="1" applyProtection="1">
      <alignment horizontal="center" vertical="center" wrapText="1"/>
    </xf>
    <xf numFmtId="166" fontId="9" fillId="0" borderId="31" xfId="0" applyNumberFormat="1" applyFont="1" applyFill="1" applyBorder="1" applyAlignment="1" applyProtection="1">
      <alignment horizontal="center" vertical="center" wrapText="1"/>
    </xf>
    <xf numFmtId="166" fontId="9" fillId="0" borderId="37" xfId="0" applyNumberFormat="1" applyFont="1" applyFill="1" applyBorder="1" applyAlignment="1" applyProtection="1">
      <alignment horizontal="center" vertical="center" wrapText="1"/>
    </xf>
    <xf numFmtId="0" fontId="44" fillId="6" borderId="39"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xf>
    <xf numFmtId="166" fontId="16" fillId="0" borderId="3" xfId="0" applyNumberFormat="1" applyFont="1" applyFill="1" applyBorder="1" applyAlignment="1" applyProtection="1">
      <alignment horizontal="right" vertical="center" wrapText="1"/>
    </xf>
    <xf numFmtId="166" fontId="16" fillId="0" borderId="24" xfId="0" applyNumberFormat="1" applyFont="1" applyFill="1" applyBorder="1" applyAlignment="1" applyProtection="1">
      <alignment horizontal="right" vertical="center" wrapText="1"/>
    </xf>
    <xf numFmtId="166" fontId="16" fillId="0" borderId="37" xfId="0" applyNumberFormat="1" applyFont="1" applyFill="1" applyBorder="1" applyAlignment="1" applyProtection="1">
      <alignment horizontal="right" vertical="center" wrapText="1"/>
    </xf>
    <xf numFmtId="0" fontId="44" fillId="6" borderId="0" xfId="0" applyFont="1" applyFill="1" applyBorder="1" applyAlignment="1" applyProtection="1">
      <alignment horizontal="center" vertical="center" wrapText="1"/>
    </xf>
    <xf numFmtId="166" fontId="44" fillId="6" borderId="44" xfId="0" applyNumberFormat="1" applyFont="1" applyFill="1" applyBorder="1" applyAlignment="1" applyProtection="1">
      <alignment horizontal="left" vertical="center" wrapText="1"/>
    </xf>
    <xf numFmtId="0" fontId="16" fillId="0" borderId="0" xfId="0" applyFont="1" applyAlignment="1" applyProtection="1">
      <alignment horizontal="left"/>
    </xf>
    <xf numFmtId="0" fontId="16" fillId="0" borderId="0" xfId="0" applyFont="1" applyAlignment="1" applyProtection="1">
      <alignment horizontal="left" vertical="center" wrapText="1"/>
    </xf>
    <xf numFmtId="0" fontId="16" fillId="0" borderId="0" xfId="0" applyFont="1" applyBorder="1" applyAlignment="1" applyProtection="1">
      <alignment horizontal="left"/>
    </xf>
    <xf numFmtId="0" fontId="45" fillId="6" borderId="40" xfId="0" applyFont="1" applyFill="1" applyBorder="1" applyAlignment="1" applyProtection="1">
      <alignment horizontal="right" vertical="center" wrapText="1"/>
    </xf>
    <xf numFmtId="0" fontId="45" fillId="6" borderId="45" xfId="0" applyFont="1" applyFill="1" applyBorder="1" applyAlignment="1" applyProtection="1">
      <alignment horizontal="right" vertical="center" wrapText="1"/>
    </xf>
    <xf numFmtId="38" fontId="10" fillId="0" borderId="0" xfId="0" applyNumberFormat="1" applyFont="1" applyFill="1" applyAlignment="1" applyProtection="1">
      <alignment horizontal="right" vertical="center" wrapText="1"/>
    </xf>
    <xf numFmtId="38" fontId="9" fillId="0" borderId="0" xfId="0" applyNumberFormat="1" applyFont="1" applyFill="1" applyAlignment="1" applyProtection="1">
      <alignment horizontal="right" vertical="center" wrapText="1"/>
    </xf>
    <xf numFmtId="0" fontId="9" fillId="0" borderId="0" xfId="0" applyFont="1" applyFill="1" applyAlignment="1" applyProtection="1">
      <alignment horizontal="center" vertical="center" wrapText="1"/>
    </xf>
    <xf numFmtId="0" fontId="9" fillId="0" borderId="0" xfId="0" applyFont="1" applyFill="1" applyAlignment="1" applyProtection="1">
      <alignment horizontal="left" vertical="center" wrapText="1"/>
    </xf>
    <xf numFmtId="3" fontId="9" fillId="0" borderId="0" xfId="0" applyNumberFormat="1" applyFont="1" applyFill="1" applyAlignment="1">
      <alignment horizontal="right" vertical="center"/>
    </xf>
    <xf numFmtId="0" fontId="9" fillId="0" borderId="0" xfId="0" applyFont="1" applyFill="1" applyAlignment="1">
      <alignment horizontal="center" vertical="center"/>
    </xf>
    <xf numFmtId="3" fontId="9" fillId="0" borderId="0" xfId="12" applyNumberFormat="1" applyFont="1" applyFill="1" applyAlignment="1">
      <alignment horizontal="right" vertical="center"/>
    </xf>
    <xf numFmtId="0" fontId="9" fillId="0" borderId="0" xfId="12" applyFont="1" applyFill="1" applyAlignment="1">
      <alignment horizontal="center" vertical="center"/>
    </xf>
    <xf numFmtId="0" fontId="10" fillId="0" borderId="0" xfId="12" applyFont="1" applyFill="1" applyAlignment="1">
      <alignment horizontal="right" vertical="center"/>
    </xf>
    <xf numFmtId="0" fontId="9" fillId="0" borderId="0" xfId="0" applyFont="1" applyFill="1" applyAlignment="1">
      <alignment horizontal="center" vertical="center" wrapText="1"/>
    </xf>
    <xf numFmtId="0" fontId="9" fillId="0" borderId="0" xfId="0" applyFont="1" applyFill="1" applyAlignment="1" applyProtection="1">
      <alignment horizontal="center" vertical="center"/>
    </xf>
    <xf numFmtId="38" fontId="9" fillId="0" borderId="0" xfId="0" applyNumberFormat="1" applyFont="1" applyFill="1" applyAlignment="1" applyProtection="1">
      <alignment horizontal="right" vertical="center"/>
    </xf>
    <xf numFmtId="0" fontId="9" fillId="0" borderId="0"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166" fontId="9" fillId="0" borderId="7" xfId="0" applyNumberFormat="1" applyFont="1" applyFill="1" applyBorder="1" applyAlignment="1" applyProtection="1">
      <alignment horizontal="center" vertical="center" wrapText="1"/>
      <protection locked="0"/>
    </xf>
    <xf numFmtId="166" fontId="9" fillId="0" borderId="8" xfId="0" applyNumberFormat="1" applyFont="1" applyFill="1" applyBorder="1" applyAlignment="1" applyProtection="1">
      <alignment horizontal="center" vertical="center" wrapText="1"/>
      <protection locked="0"/>
    </xf>
    <xf numFmtId="166" fontId="9" fillId="0" borderId="9" xfId="0" applyNumberFormat="1" applyFont="1" applyFill="1" applyBorder="1" applyAlignment="1" applyProtection="1">
      <alignment horizontal="center" vertical="center" wrapText="1"/>
      <protection locked="0"/>
    </xf>
    <xf numFmtId="3" fontId="9" fillId="0" borderId="0" xfId="0" applyNumberFormat="1" applyFont="1" applyFill="1" applyBorder="1" applyAlignment="1" applyProtection="1">
      <alignment horizontal="right" vertical="center" wrapText="1"/>
      <protection locked="0"/>
    </xf>
    <xf numFmtId="3" fontId="9" fillId="0" borderId="10" xfId="0" applyNumberFormat="1" applyFont="1" applyFill="1" applyBorder="1" applyAlignment="1" applyProtection="1">
      <alignment horizontal="right" vertical="center" wrapText="1"/>
      <protection locked="0"/>
    </xf>
    <xf numFmtId="3" fontId="9" fillId="0" borderId="11" xfId="0" applyNumberFormat="1" applyFont="1" applyFill="1" applyBorder="1" applyAlignment="1" applyProtection="1">
      <alignment horizontal="right" vertical="center" wrapText="1"/>
      <protection locked="0"/>
    </xf>
    <xf numFmtId="0" fontId="10" fillId="0" borderId="0" xfId="0" applyFont="1" applyFill="1" applyAlignment="1">
      <alignment horizontal="right" vertical="center" wrapText="1"/>
    </xf>
    <xf numFmtId="49" fontId="43" fillId="0" borderId="0" xfId="0" applyNumberFormat="1" applyFont="1" applyFill="1" applyAlignment="1" applyProtection="1">
      <alignment horizontal="left" vertical="center" wrapText="1"/>
    </xf>
    <xf numFmtId="0" fontId="9" fillId="0" borderId="0" xfId="0" applyFont="1" applyFill="1" applyAlignment="1">
      <alignment horizontal="left" vertical="center"/>
    </xf>
    <xf numFmtId="3" fontId="10" fillId="0" borderId="0" xfId="42" applyNumberFormat="1" applyFont="1" applyFill="1" applyAlignment="1">
      <alignment horizontal="right" vertical="center"/>
    </xf>
    <xf numFmtId="0" fontId="9" fillId="0" borderId="0" xfId="42" applyFont="1" applyFill="1" applyAlignment="1">
      <alignment horizontal="center" vertical="center"/>
    </xf>
    <xf numFmtId="3" fontId="9" fillId="0" borderId="0" xfId="42" applyNumberFormat="1" applyFont="1" applyFill="1" applyAlignment="1">
      <alignment horizontal="left" vertical="center"/>
    </xf>
    <xf numFmtId="0" fontId="9" fillId="0" borderId="0"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166" fontId="9" fillId="0" borderId="7" xfId="0" applyNumberFormat="1" applyFont="1" applyFill="1" applyBorder="1" applyAlignment="1" applyProtection="1">
      <alignment horizontal="center" vertical="center"/>
      <protection locked="0"/>
    </xf>
    <xf numFmtId="166" fontId="9" fillId="0" borderId="8" xfId="0" applyNumberFormat="1" applyFont="1" applyFill="1" applyBorder="1" applyAlignment="1" applyProtection="1">
      <alignment horizontal="center" vertical="center"/>
      <protection locked="0"/>
    </xf>
    <xf numFmtId="166" fontId="9" fillId="0" borderId="9" xfId="0" applyNumberFormat="1" applyFont="1" applyFill="1" applyBorder="1" applyAlignment="1" applyProtection="1">
      <alignment horizontal="center" vertical="center"/>
      <protection locked="0"/>
    </xf>
  </cellXfs>
  <cellStyles count="44">
    <cellStyle name="Comma 2" xfId="21"/>
    <cellStyle name="Comma 2 2" xfId="22"/>
    <cellStyle name="Comma 3" xfId="23"/>
    <cellStyle name="Excel Built-in Normal" xfId="24"/>
    <cellStyle name="Hyperlink" xfId="1" builtinId="8"/>
    <cellStyle name="Hyperlink 2" xfId="13"/>
    <cellStyle name="Hyperlink 2 2" xfId="14"/>
    <cellStyle name="Hyperlink 3" xfId="15"/>
    <cellStyle name="Hyperlink 4" xfId="16"/>
    <cellStyle name="Normal" xfId="0" builtinId="0"/>
    <cellStyle name="Normal 10" xfId="41"/>
    <cellStyle name="Normal 10 2" xfId="42"/>
    <cellStyle name="Normal 2" xfId="2"/>
    <cellStyle name="Normal 2 2" xfId="3"/>
    <cellStyle name="Normal 2 2 2" xfId="4"/>
    <cellStyle name="Normal 2 2 2 2" xfId="11"/>
    <cellStyle name="Normal 2 2 2_ZL" xfId="25"/>
    <cellStyle name="Normal 2 2 3" xfId="12"/>
    <cellStyle name="Normal 2 2 3 2" xfId="26"/>
    <cellStyle name="Normal 2 2_ZL" xfId="27"/>
    <cellStyle name="Normal 2 3" xfId="5"/>
    <cellStyle name="Normal 2 3 2" xfId="20"/>
    <cellStyle name="Normal 2 3 3" xfId="28"/>
    <cellStyle name="Normal 2 4" xfId="17"/>
    <cellStyle name="Normal 2_ZL" xfId="29"/>
    <cellStyle name="Normal 3" xfId="6"/>
    <cellStyle name="Normal 3 2" xfId="18"/>
    <cellStyle name="Normal 3 3" xfId="30"/>
    <cellStyle name="Normal 3 3 2" xfId="31"/>
    <cellStyle name="Normal 4" xfId="10"/>
    <cellStyle name="Normal 5" xfId="19"/>
    <cellStyle name="Normal 6" xfId="32"/>
    <cellStyle name="Normal 6 2" xfId="33"/>
    <cellStyle name="Normal 7" xfId="34"/>
    <cellStyle name="Normal 8" xfId="35"/>
    <cellStyle name="Normal 9" xfId="39"/>
    <cellStyle name="Normal_ANALIZA" xfId="7"/>
    <cellStyle name="Normal_BAZA" xfId="8"/>
    <cellStyle name="Normal_Sheet1_BAZA" xfId="9"/>
    <cellStyle name="Normal_Sheet3" xfId="43"/>
    <cellStyle name="Percent 2" xfId="36"/>
    <cellStyle name="Percent 3" xfId="37"/>
    <cellStyle name="Percent 4" xfId="40"/>
    <cellStyle name="S9" xfId="38"/>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99"/>
  <sheetViews>
    <sheetView showGridLines="0" tabSelected="1" zoomScale="80" zoomScaleNormal="80" workbookViewId="0">
      <pane ySplit="26" topLeftCell="A27" activePane="bottomLeft" state="frozen"/>
      <selection pane="bottomLeft" activeCell="D10" sqref="D10"/>
    </sheetView>
  </sheetViews>
  <sheetFormatPr defaultColWidth="0" defaultRowHeight="12.75" zeroHeight="1"/>
  <cols>
    <col min="1" max="1" width="3.875" style="12" customWidth="1"/>
    <col min="2" max="2" width="55.25" style="12" customWidth="1"/>
    <col min="3" max="3" width="1.75" style="12" customWidth="1"/>
    <col min="4" max="4" width="66.375" style="12" customWidth="1"/>
    <col min="5" max="5" width="4.25" style="12" customWidth="1"/>
    <col min="6" max="64" width="0" style="12" hidden="1" customWidth="1"/>
    <col min="65" max="16384" width="9" style="12" hidden="1"/>
  </cols>
  <sheetData>
    <row r="1" spans="1:64"/>
    <row r="2" spans="1:64" s="17" customFormat="1" ht="24" customHeight="1">
      <c r="A2" s="14"/>
      <c r="B2" s="79" t="s">
        <v>487</v>
      </c>
      <c r="C2" s="15"/>
      <c r="D2" s="40" t="s">
        <v>827</v>
      </c>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row>
    <row r="3" spans="1:64" s="17" customFormat="1">
      <c r="A3" s="14"/>
      <c r="B3" s="19"/>
      <c r="C3" s="18"/>
      <c r="D3" s="20"/>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4" s="17" customFormat="1" ht="21.75" customHeight="1">
      <c r="A4" s="14"/>
      <c r="B4" s="79" t="s">
        <v>150</v>
      </c>
      <c r="C4" s="13"/>
      <c r="D4" s="80" t="s">
        <v>521</v>
      </c>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4" s="17" customFormat="1">
      <c r="A5" s="14"/>
      <c r="B5" s="19"/>
      <c r="C5" s="21"/>
      <c r="D5" s="16"/>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4" s="17" customFormat="1" ht="19.5" customHeight="1">
      <c r="A6" s="14"/>
      <c r="B6" s="78" t="s">
        <v>483</v>
      </c>
      <c r="C6" s="21"/>
      <c r="D6" s="40" t="s">
        <v>828</v>
      </c>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4">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row>
    <row r="8" spans="1:64" s="17" customFormat="1" ht="16.5" customHeight="1">
      <c r="A8" s="14"/>
      <c r="B8" s="78" t="s">
        <v>484</v>
      </c>
      <c r="C8" s="21"/>
      <c r="D8" s="40" t="s">
        <v>829</v>
      </c>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4">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row>
    <row r="10" spans="1:64" ht="20.25" customHeight="1">
      <c r="A10" s="13"/>
      <c r="B10" s="78" t="s">
        <v>485</v>
      </c>
      <c r="C10" s="13"/>
      <c r="D10" s="49" t="s">
        <v>488</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row>
    <row r="11" spans="1:64">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64" hidden="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row>
    <row r="13" spans="1:64" hidden="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idden="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row>
    <row r="15" spans="1:64" s="188" customFormat="1" ht="21" hidden="1" customHeight="1">
      <c r="A15" s="412"/>
      <c r="B15" s="79" t="s">
        <v>821</v>
      </c>
      <c r="C15" s="413"/>
      <c r="D15" s="40" t="s">
        <v>826</v>
      </c>
      <c r="E15" s="414"/>
      <c r="F15" s="415"/>
      <c r="G15" s="416"/>
      <c r="H15" s="416"/>
      <c r="I15" s="416"/>
      <c r="J15" s="416"/>
      <c r="K15" s="416"/>
      <c r="L15" s="416"/>
    </row>
    <row r="16" spans="1:64" s="420" customFormat="1" ht="18.95" hidden="1" customHeight="1">
      <c r="A16" s="417"/>
      <c r="B16" s="418"/>
      <c r="C16" s="413"/>
      <c r="D16" s="20"/>
      <c r="E16" s="419"/>
      <c r="N16" s="419"/>
      <c r="O16" s="419"/>
      <c r="P16" s="419"/>
      <c r="Q16" s="419"/>
      <c r="R16" s="419"/>
      <c r="S16" s="419"/>
      <c r="T16" s="419"/>
      <c r="U16" s="419"/>
      <c r="V16" s="419"/>
      <c r="W16" s="419"/>
      <c r="X16" s="419"/>
      <c r="Y16" s="419"/>
      <c r="Z16" s="419"/>
      <c r="AA16" s="419"/>
    </row>
    <row r="17" spans="1:64" s="188" customFormat="1" ht="27.75" hidden="1" customHeight="1">
      <c r="A17" s="412"/>
      <c r="B17" s="79" t="s">
        <v>809</v>
      </c>
      <c r="C17" s="414"/>
      <c r="D17" s="80" t="s">
        <v>810</v>
      </c>
      <c r="E17" s="414"/>
    </row>
    <row r="18" spans="1:64" s="188" customFormat="1" ht="18.95" hidden="1" customHeight="1">
      <c r="A18" s="412"/>
      <c r="B18" s="421"/>
      <c r="C18" s="414"/>
      <c r="D18" s="16"/>
      <c r="E18" s="414"/>
    </row>
    <row r="19" spans="1:64" s="188" customFormat="1" ht="27.75" hidden="1" customHeight="1">
      <c r="A19" s="412"/>
      <c r="B19" s="78" t="s">
        <v>822</v>
      </c>
      <c r="C19" s="21"/>
      <c r="D19" s="40" t="s">
        <v>811</v>
      </c>
      <c r="E19" s="414"/>
      <c r="F19" s="115"/>
      <c r="G19" s="115"/>
      <c r="H19" s="115"/>
      <c r="I19" s="115"/>
      <c r="J19" s="115"/>
      <c r="K19" s="115"/>
      <c r="L19" s="115"/>
    </row>
    <row r="20" spans="1:64" s="188" customFormat="1" ht="18.95" hidden="1" customHeight="1">
      <c r="A20" s="412"/>
      <c r="B20" s="13"/>
      <c r="C20" s="13"/>
      <c r="D20" s="13"/>
      <c r="E20" s="414"/>
      <c r="F20" s="115"/>
      <c r="G20" s="115"/>
      <c r="H20" s="115"/>
      <c r="I20" s="115"/>
      <c r="J20" s="115"/>
      <c r="K20" s="115"/>
      <c r="L20" s="115"/>
    </row>
    <row r="21" spans="1:64" s="188" customFormat="1" ht="21" hidden="1" customHeight="1">
      <c r="A21" s="412"/>
      <c r="B21" s="78" t="s">
        <v>812</v>
      </c>
      <c r="C21" s="21"/>
      <c r="D21" s="40" t="s">
        <v>813</v>
      </c>
      <c r="E21" s="422"/>
      <c r="F21" s="115"/>
      <c r="G21" s="115"/>
      <c r="H21" s="115"/>
      <c r="I21" s="115"/>
      <c r="J21" s="115"/>
      <c r="K21" s="115"/>
      <c r="L21" s="115"/>
    </row>
    <row r="22" spans="1:64" s="188" customFormat="1" ht="18.95" hidden="1" customHeight="1">
      <c r="A22" s="412"/>
      <c r="B22" s="13"/>
      <c r="C22" s="13"/>
      <c r="D22" s="13"/>
      <c r="E22" s="422"/>
      <c r="F22" s="115"/>
      <c r="G22" s="115"/>
      <c r="H22" s="115"/>
      <c r="I22" s="115"/>
      <c r="J22" s="115"/>
      <c r="K22" s="115"/>
      <c r="L22" s="115"/>
    </row>
    <row r="23" spans="1:64" s="188" customFormat="1" ht="21" hidden="1" customHeight="1">
      <c r="A23" s="412"/>
      <c r="B23" s="78" t="s">
        <v>823</v>
      </c>
      <c r="C23" s="13"/>
      <c r="D23" s="49" t="s">
        <v>814</v>
      </c>
      <c r="E23" s="423"/>
      <c r="F23" s="115"/>
      <c r="G23" s="115"/>
      <c r="H23" s="115"/>
      <c r="I23" s="115"/>
      <c r="J23" s="115"/>
      <c r="K23" s="115"/>
      <c r="L23" s="115"/>
    </row>
    <row r="24" spans="1:64">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row>
    <row r="25" spans="1:64" ht="12.75" hidden="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row>
    <row r="26" spans="1:64" ht="12.75" hidden="1"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row>
    <row r="27" spans="1:64" hidden="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64" hidden="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row>
    <row r="29" spans="1:64" hidden="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row>
    <row r="30" spans="1:64" hidden="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row>
    <row r="31" spans="1:64" hidden="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row>
    <row r="32" spans="1:64" hidden="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row>
    <row r="33" spans="1:64" hidden="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hidden="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64" hidden="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1:64" hidden="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64" hidden="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64" hidden="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64" hidden="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row>
    <row r="40" spans="1:64" hidden="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row>
    <row r="41" spans="1:64" hidden="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row>
    <row r="42" spans="1:64" hidden="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row>
    <row r="43" spans="1:64" hidden="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row>
    <row r="44" spans="1:64" hidden="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row>
    <row r="45" spans="1:64" hidden="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row>
    <row r="46" spans="1:64" hidden="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row>
    <row r="47" spans="1:64" hidden="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row>
    <row r="48" spans="1:64" hidden="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row>
    <row r="49" spans="1:64" hidden="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row>
    <row r="50" spans="1:64" hidden="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row>
    <row r="51" spans="1:64" hidden="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row>
    <row r="52" spans="1:64" hidden="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row>
    <row r="53" spans="1:64" hidden="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row>
    <row r="54" spans="1:64" hidden="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row>
    <row r="55" spans="1:64" hidden="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row>
    <row r="56" spans="1:64" hidden="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row>
    <row r="57" spans="1:64" hidden="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row>
    <row r="58" spans="1:64" hidden="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row>
    <row r="59" spans="1:64" hidden="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row>
    <row r="60" spans="1:64" hidden="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row>
    <row r="61" spans="1:64" hidden="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row>
    <row r="62" spans="1:64" hidden="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row>
    <row r="63" spans="1:64" hidden="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row>
    <row r="64" spans="1:64" hidden="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row>
    <row r="65" spans="1:64" hidden="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row>
    <row r="66" spans="1:64" hidden="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row>
    <row r="67" spans="1:64" hidden="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row>
    <row r="68" spans="1:64" hidden="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row>
    <row r="69" spans="1:64" hidden="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row>
    <row r="70" spans="1:64" hidden="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row>
    <row r="71" spans="1:64" hidden="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row>
    <row r="72" spans="1:64" hidden="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row>
    <row r="73" spans="1:64" hidden="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4" spans="1:64" hidden="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row>
    <row r="75" spans="1:64" hidden="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row>
    <row r="76" spans="1:64" hidden="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row>
    <row r="77" spans="1:64" hidden="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row>
    <row r="78" spans="1:64" hidden="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row>
    <row r="79" spans="1:64" hidden="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row>
    <row r="80" spans="1:64" hidden="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row>
    <row r="81" spans="1:64" hidden="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row>
    <row r="82" spans="1:64" hidden="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row>
    <row r="83" spans="1:64" hidden="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row>
    <row r="84" spans="1:64" hidden="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row>
    <row r="85" spans="1:64" hidden="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row>
    <row r="86" spans="1:64" hidden="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row>
    <row r="87" spans="1:64" hidden="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row>
    <row r="88" spans="1:64" hidden="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row>
    <row r="89" spans="1:64" hidden="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row>
    <row r="90" spans="1:64" hidden="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row>
    <row r="91" spans="1:64" hidden="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row>
    <row r="92" spans="1:64" hidden="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row>
    <row r="93" spans="1:64" hidden="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row>
    <row r="94" spans="1:64" hidden="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row>
    <row r="95" spans="1:64" hidden="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row>
    <row r="96" spans="1:64" hidden="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row>
    <row r="97" spans="1:64" hidden="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row>
    <row r="98" spans="1:64" hidden="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row>
    <row r="99" spans="1:64" hidden="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row>
    <row r="100" spans="1:64" hidden="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row>
    <row r="101" spans="1:64" hidden="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row>
    <row r="102" spans="1:64" hidden="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row>
    <row r="103" spans="1:64" hidden="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row>
    <row r="104" spans="1:64" hidden="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row>
    <row r="105" spans="1:64" hidden="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row>
    <row r="106" spans="1:64" hidden="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row>
    <row r="107" spans="1:64" hidden="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row>
    <row r="108" spans="1:64" hidden="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row>
    <row r="109" spans="1:64" hidden="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row>
    <row r="110" spans="1:64" hidden="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row>
    <row r="111" spans="1:64" hidden="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row>
    <row r="112" spans="1:64" hidden="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row>
    <row r="113" spans="1:64" hidden="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row>
    <row r="114" spans="1:64" hidden="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row>
    <row r="115" spans="1:64" hidden="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row>
    <row r="116" spans="1:64" hidden="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row>
    <row r="117" spans="1:64" hidden="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row>
    <row r="118" spans="1:64" hidden="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row>
    <row r="119" spans="1:64" hidden="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row>
    <row r="120" spans="1:64" hidden="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row>
    <row r="121" spans="1:64" hidden="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row>
    <row r="122" spans="1:64" hidden="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row>
    <row r="123" spans="1:64" hidden="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row>
    <row r="124" spans="1:64" hidden="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row>
    <row r="125" spans="1:64" hidden="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row>
    <row r="126" spans="1:64" hidden="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row>
    <row r="127" spans="1:64" hidden="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row>
    <row r="128" spans="1:64" hidden="1">
      <c r="A128" s="22"/>
      <c r="B128" s="22"/>
      <c r="C128" s="22"/>
      <c r="D128" s="22"/>
    </row>
    <row r="129" spans="1:4" hidden="1">
      <c r="A129" s="22"/>
      <c r="B129" s="22"/>
      <c r="C129" s="22"/>
      <c r="D129" s="22"/>
    </row>
    <row r="130" spans="1:4" hidden="1">
      <c r="A130" s="22"/>
      <c r="B130" s="22"/>
      <c r="C130" s="22"/>
      <c r="D130" s="22"/>
    </row>
    <row r="131" spans="1:4" hidden="1">
      <c r="A131" s="22"/>
      <c r="B131" s="22"/>
      <c r="C131" s="22"/>
      <c r="D131" s="22"/>
    </row>
    <row r="132" spans="1:4" hidden="1">
      <c r="A132" s="22"/>
      <c r="B132" s="22"/>
      <c r="C132" s="22"/>
      <c r="D132" s="22"/>
    </row>
    <row r="133" spans="1:4" hidden="1">
      <c r="A133" s="22"/>
      <c r="B133" s="22"/>
      <c r="C133" s="22"/>
      <c r="D133" s="22"/>
    </row>
    <row r="134" spans="1:4" hidden="1">
      <c r="A134" s="22"/>
      <c r="B134" s="22"/>
      <c r="C134" s="22"/>
      <c r="D134" s="22"/>
    </row>
    <row r="135" spans="1:4" hidden="1">
      <c r="A135" s="22"/>
      <c r="B135" s="22"/>
      <c r="C135" s="22"/>
      <c r="D135" s="22"/>
    </row>
    <row r="136" spans="1:4" hidden="1">
      <c r="A136" s="22"/>
      <c r="B136" s="22"/>
      <c r="C136" s="22"/>
      <c r="D136" s="22"/>
    </row>
    <row r="137" spans="1:4" hidden="1">
      <c r="A137" s="22"/>
      <c r="B137" s="22"/>
      <c r="C137" s="22"/>
      <c r="D137" s="22"/>
    </row>
    <row r="138" spans="1:4" hidden="1">
      <c r="A138" s="22"/>
      <c r="B138" s="22"/>
      <c r="C138" s="22"/>
      <c r="D138" s="22"/>
    </row>
    <row r="139" spans="1:4" hidden="1">
      <c r="A139" s="22"/>
      <c r="B139" s="22"/>
      <c r="C139" s="22"/>
      <c r="D139" s="22"/>
    </row>
    <row r="140" spans="1:4" hidden="1">
      <c r="A140" s="22"/>
      <c r="B140" s="22"/>
      <c r="C140" s="22"/>
      <c r="D140" s="22"/>
    </row>
    <row r="141" spans="1:4" hidden="1">
      <c r="A141" s="22"/>
      <c r="B141" s="22"/>
      <c r="C141" s="22"/>
      <c r="D141" s="22"/>
    </row>
    <row r="142" spans="1:4" hidden="1">
      <c r="A142" s="22"/>
      <c r="B142" s="22"/>
      <c r="C142" s="22"/>
      <c r="D142" s="22"/>
    </row>
    <row r="143" spans="1:4" hidden="1">
      <c r="A143" s="22"/>
      <c r="B143" s="22"/>
      <c r="C143" s="22"/>
      <c r="D143" s="22"/>
    </row>
    <row r="144" spans="1:4" hidden="1">
      <c r="A144" s="22"/>
      <c r="B144" s="22"/>
      <c r="C144" s="22"/>
      <c r="D144" s="22"/>
    </row>
    <row r="145" spans="1:4" hidden="1">
      <c r="A145" s="22"/>
      <c r="B145" s="22"/>
      <c r="C145" s="22"/>
      <c r="D145" s="22"/>
    </row>
    <row r="146" spans="1:4" hidden="1">
      <c r="A146" s="22"/>
      <c r="B146" s="22"/>
      <c r="C146" s="22"/>
      <c r="D146" s="22"/>
    </row>
    <row r="147" spans="1:4" hidden="1">
      <c r="A147" s="22"/>
      <c r="B147" s="22"/>
      <c r="C147" s="22"/>
      <c r="D147" s="22"/>
    </row>
    <row r="148" spans="1:4" hidden="1">
      <c r="A148" s="22"/>
      <c r="B148" s="22"/>
      <c r="C148" s="22"/>
      <c r="D148" s="22"/>
    </row>
    <row r="149" spans="1:4" hidden="1">
      <c r="A149" s="22"/>
      <c r="B149" s="22"/>
      <c r="C149" s="22"/>
      <c r="D149" s="22"/>
    </row>
    <row r="150" spans="1:4" hidden="1">
      <c r="A150" s="22"/>
      <c r="B150" s="22"/>
      <c r="C150" s="22"/>
      <c r="D150" s="22"/>
    </row>
    <row r="151" spans="1:4" hidden="1">
      <c r="A151" s="22"/>
      <c r="B151" s="22"/>
      <c r="C151" s="22"/>
      <c r="D151" s="22"/>
    </row>
    <row r="152" spans="1:4" hidden="1">
      <c r="A152" s="22"/>
      <c r="B152" s="22"/>
      <c r="C152" s="22"/>
      <c r="D152" s="22"/>
    </row>
    <row r="153" spans="1:4" hidden="1">
      <c r="A153" s="22"/>
      <c r="B153" s="22"/>
      <c r="C153" s="22"/>
      <c r="D153" s="22"/>
    </row>
    <row r="154" spans="1:4" hidden="1">
      <c r="A154" s="22"/>
      <c r="B154" s="22"/>
      <c r="C154" s="22"/>
      <c r="D154" s="22"/>
    </row>
    <row r="155" spans="1:4" hidden="1">
      <c r="A155" s="22"/>
      <c r="B155" s="22"/>
      <c r="C155" s="22"/>
      <c r="D155" s="22"/>
    </row>
    <row r="156" spans="1:4" hidden="1">
      <c r="A156" s="22"/>
      <c r="B156" s="22"/>
      <c r="C156" s="22"/>
      <c r="D156" s="22"/>
    </row>
    <row r="157" spans="1:4" hidden="1">
      <c r="A157" s="22"/>
      <c r="B157" s="22"/>
      <c r="C157" s="22"/>
      <c r="D157" s="22"/>
    </row>
    <row r="158" spans="1:4" hidden="1">
      <c r="A158" s="22"/>
      <c r="B158" s="22"/>
      <c r="C158" s="22"/>
      <c r="D158" s="22"/>
    </row>
    <row r="159" spans="1:4" hidden="1">
      <c r="A159" s="22"/>
      <c r="B159" s="22"/>
      <c r="C159" s="22"/>
      <c r="D159" s="22"/>
    </row>
    <row r="160" spans="1:4" hidden="1">
      <c r="A160" s="22"/>
      <c r="B160" s="22"/>
      <c r="C160" s="22"/>
      <c r="D160" s="22"/>
    </row>
    <row r="161" spans="1:4" hidden="1">
      <c r="A161" s="22"/>
      <c r="B161" s="22"/>
      <c r="C161" s="22"/>
      <c r="D161" s="22"/>
    </row>
    <row r="162" spans="1:4" hidden="1">
      <c r="A162" s="22"/>
      <c r="B162" s="22"/>
      <c r="C162" s="22"/>
      <c r="D162" s="22"/>
    </row>
    <row r="163" spans="1:4" hidden="1">
      <c r="A163" s="22"/>
      <c r="B163" s="22"/>
      <c r="C163" s="22"/>
      <c r="D163" s="22"/>
    </row>
    <row r="164" spans="1:4" hidden="1">
      <c r="A164" s="22"/>
      <c r="B164" s="22"/>
      <c r="C164" s="22"/>
      <c r="D164" s="22"/>
    </row>
    <row r="165" spans="1:4" hidden="1">
      <c r="A165" s="22"/>
      <c r="B165" s="22"/>
      <c r="C165" s="22"/>
      <c r="D165" s="22"/>
    </row>
    <row r="166" spans="1:4" hidden="1">
      <c r="A166" s="22"/>
      <c r="B166" s="22"/>
      <c r="C166" s="22"/>
      <c r="D166" s="22"/>
    </row>
    <row r="167" spans="1:4" hidden="1">
      <c r="A167" s="22"/>
      <c r="B167" s="22"/>
      <c r="C167" s="22"/>
      <c r="D167" s="22"/>
    </row>
    <row r="168" spans="1:4" hidden="1">
      <c r="A168" s="22"/>
      <c r="B168" s="22"/>
      <c r="C168" s="22"/>
      <c r="D168" s="22"/>
    </row>
    <row r="169" spans="1:4" hidden="1">
      <c r="A169" s="22"/>
      <c r="B169" s="22"/>
      <c r="C169" s="22"/>
      <c r="D169" s="22"/>
    </row>
    <row r="170" spans="1:4" hidden="1">
      <c r="A170" s="22"/>
      <c r="B170" s="22"/>
      <c r="C170" s="22"/>
      <c r="D170" s="22"/>
    </row>
    <row r="171" spans="1:4" hidden="1">
      <c r="A171" s="22"/>
      <c r="B171" s="22"/>
      <c r="C171" s="22"/>
      <c r="D171" s="22"/>
    </row>
    <row r="172" spans="1:4" hidden="1">
      <c r="A172" s="22"/>
      <c r="B172" s="22"/>
      <c r="C172" s="22"/>
      <c r="D172" s="22"/>
    </row>
    <row r="173" spans="1:4" hidden="1">
      <c r="A173" s="22"/>
      <c r="B173" s="22"/>
      <c r="C173" s="22"/>
      <c r="D173" s="22"/>
    </row>
    <row r="174" spans="1:4" hidden="1">
      <c r="A174" s="22"/>
      <c r="B174" s="22"/>
      <c r="C174" s="22"/>
      <c r="D174" s="22"/>
    </row>
    <row r="175" spans="1:4" hidden="1">
      <c r="A175" s="22"/>
      <c r="B175" s="22"/>
      <c r="C175" s="22"/>
      <c r="D175" s="22"/>
    </row>
    <row r="176" spans="1:4" hidden="1">
      <c r="A176" s="22"/>
      <c r="B176" s="22"/>
      <c r="C176" s="22"/>
      <c r="D176" s="22"/>
    </row>
    <row r="177" spans="1:4" hidden="1">
      <c r="A177" s="22"/>
      <c r="B177" s="22"/>
      <c r="C177" s="22"/>
      <c r="D177" s="22"/>
    </row>
    <row r="178" spans="1:4" hidden="1">
      <c r="A178" s="22"/>
      <c r="B178" s="22"/>
      <c r="C178" s="22"/>
      <c r="D178" s="22"/>
    </row>
    <row r="179" spans="1:4" hidden="1">
      <c r="A179" s="22"/>
      <c r="B179" s="22"/>
      <c r="C179" s="22"/>
      <c r="D179" s="22"/>
    </row>
    <row r="180" spans="1:4" hidden="1">
      <c r="A180" s="22"/>
      <c r="B180" s="22"/>
      <c r="C180" s="22"/>
      <c r="D180" s="22"/>
    </row>
    <row r="181" spans="1:4" hidden="1">
      <c r="A181" s="22"/>
      <c r="B181" s="22"/>
      <c r="C181" s="22"/>
      <c r="D181" s="22"/>
    </row>
    <row r="182" spans="1:4" hidden="1">
      <c r="A182" s="22"/>
      <c r="B182" s="22"/>
      <c r="C182" s="22"/>
      <c r="D182" s="22"/>
    </row>
    <row r="183" spans="1:4" hidden="1">
      <c r="A183" s="22"/>
      <c r="B183" s="22"/>
      <c r="C183" s="22"/>
      <c r="D183" s="22"/>
    </row>
    <row r="184" spans="1:4" hidden="1">
      <c r="A184" s="22"/>
      <c r="B184" s="22"/>
      <c r="C184" s="22"/>
      <c r="D184" s="22"/>
    </row>
    <row r="185" spans="1:4" hidden="1">
      <c r="A185" s="22"/>
      <c r="B185" s="22"/>
      <c r="C185" s="22"/>
      <c r="D185" s="22"/>
    </row>
    <row r="186" spans="1:4" hidden="1">
      <c r="A186" s="22"/>
      <c r="B186" s="22"/>
      <c r="C186" s="22"/>
      <c r="D186" s="22"/>
    </row>
    <row r="187" spans="1:4" hidden="1">
      <c r="A187" s="22"/>
      <c r="B187" s="22"/>
      <c r="C187" s="22"/>
      <c r="D187" s="22"/>
    </row>
    <row r="188" spans="1:4" hidden="1">
      <c r="A188" s="22"/>
      <c r="B188" s="22"/>
      <c r="C188" s="22"/>
      <c r="D188" s="22"/>
    </row>
    <row r="189" spans="1:4" hidden="1">
      <c r="A189" s="22"/>
      <c r="B189" s="22"/>
      <c r="C189" s="22"/>
      <c r="D189" s="22"/>
    </row>
    <row r="190" spans="1:4" hidden="1">
      <c r="A190" s="22"/>
      <c r="B190" s="22"/>
      <c r="C190" s="22"/>
      <c r="D190" s="22"/>
    </row>
    <row r="191" spans="1:4" hidden="1">
      <c r="A191" s="22"/>
      <c r="B191" s="22"/>
      <c r="C191" s="22"/>
      <c r="D191" s="22"/>
    </row>
    <row r="192" spans="1:4" hidden="1">
      <c r="A192" s="22"/>
      <c r="B192" s="22"/>
      <c r="C192" s="22"/>
      <c r="D192" s="22"/>
    </row>
    <row r="193" spans="1:4" hidden="1">
      <c r="A193" s="22"/>
      <c r="B193" s="22"/>
      <c r="C193" s="22"/>
      <c r="D193" s="22"/>
    </row>
    <row r="194" spans="1:4" hidden="1">
      <c r="A194" s="22"/>
      <c r="B194" s="22"/>
      <c r="C194" s="22"/>
      <c r="D194" s="22"/>
    </row>
    <row r="195" spans="1:4" hidden="1">
      <c r="A195" s="22"/>
      <c r="B195" s="22"/>
      <c r="C195" s="22"/>
      <c r="D195" s="22"/>
    </row>
    <row r="196" spans="1:4" hidden="1">
      <c r="A196" s="22"/>
      <c r="B196" s="22"/>
      <c r="C196" s="22"/>
      <c r="D196" s="22"/>
    </row>
    <row r="197" spans="1:4" hidden="1">
      <c r="A197" s="22"/>
      <c r="B197" s="22"/>
      <c r="C197" s="22"/>
      <c r="D197" s="22"/>
    </row>
    <row r="198" spans="1:4" hidden="1">
      <c r="A198" s="22"/>
      <c r="B198" s="22"/>
      <c r="C198" s="22"/>
      <c r="D198" s="22"/>
    </row>
    <row r="199" spans="1:4" hidden="1">
      <c r="A199" s="22"/>
      <c r="B199" s="22"/>
      <c r="C199" s="22"/>
      <c r="D199" s="22"/>
    </row>
    <row r="200" spans="1:4" hidden="1">
      <c r="A200" s="22"/>
      <c r="B200" s="22"/>
      <c r="C200" s="22"/>
      <c r="D200" s="22"/>
    </row>
    <row r="201" spans="1:4" hidden="1">
      <c r="A201" s="22"/>
      <c r="B201" s="22"/>
      <c r="C201" s="22"/>
      <c r="D201" s="22"/>
    </row>
    <row r="202" spans="1:4" hidden="1">
      <c r="A202" s="22"/>
      <c r="B202" s="22"/>
      <c r="C202" s="22"/>
      <c r="D202" s="22"/>
    </row>
    <row r="203" spans="1:4" hidden="1">
      <c r="A203" s="22"/>
      <c r="B203" s="22"/>
      <c r="C203" s="22"/>
      <c r="D203" s="22"/>
    </row>
    <row r="204" spans="1:4" hidden="1">
      <c r="A204" s="22"/>
      <c r="B204" s="22"/>
      <c r="C204" s="22"/>
      <c r="D204" s="22"/>
    </row>
    <row r="205" spans="1:4" hidden="1">
      <c r="A205" s="22"/>
      <c r="B205" s="22"/>
      <c r="C205" s="22"/>
      <c r="D205" s="22"/>
    </row>
    <row r="206" spans="1:4" hidden="1">
      <c r="A206" s="22"/>
      <c r="B206" s="22"/>
      <c r="C206" s="22"/>
      <c r="D206" s="22"/>
    </row>
    <row r="207" spans="1:4" hidden="1">
      <c r="A207" s="22"/>
      <c r="B207" s="22"/>
      <c r="C207" s="22"/>
      <c r="D207" s="22"/>
    </row>
    <row r="208" spans="1:4" hidden="1">
      <c r="A208" s="22"/>
      <c r="B208" s="22"/>
      <c r="C208" s="22"/>
      <c r="D208" s="22"/>
    </row>
    <row r="209" spans="1:4" hidden="1">
      <c r="A209" s="22"/>
      <c r="B209" s="22"/>
      <c r="C209" s="22"/>
      <c r="D209" s="22"/>
    </row>
    <row r="210" spans="1:4" hidden="1">
      <c r="A210" s="22"/>
      <c r="B210" s="22"/>
      <c r="C210" s="22"/>
      <c r="D210" s="22"/>
    </row>
    <row r="211" spans="1:4" hidden="1">
      <c r="A211" s="22"/>
      <c r="B211" s="22"/>
      <c r="C211" s="22"/>
      <c r="D211" s="22"/>
    </row>
    <row r="212" spans="1:4" hidden="1">
      <c r="A212" s="22"/>
      <c r="B212" s="22"/>
      <c r="C212" s="22"/>
      <c r="D212" s="22"/>
    </row>
    <row r="213" spans="1:4" hidden="1">
      <c r="A213" s="22"/>
      <c r="B213" s="22"/>
      <c r="C213" s="22"/>
      <c r="D213" s="22"/>
    </row>
    <row r="214" spans="1:4" hidden="1">
      <c r="A214" s="22"/>
      <c r="B214" s="22"/>
      <c r="C214" s="22"/>
      <c r="D214" s="22"/>
    </row>
    <row r="215" spans="1:4" hidden="1">
      <c r="A215" s="22"/>
      <c r="B215" s="22"/>
      <c r="C215" s="22"/>
      <c r="D215" s="22"/>
    </row>
    <row r="216" spans="1:4" hidden="1">
      <c r="A216" s="22"/>
      <c r="B216" s="22"/>
      <c r="C216" s="22"/>
      <c r="D216" s="22"/>
    </row>
    <row r="217" spans="1:4" hidden="1">
      <c r="A217" s="22"/>
      <c r="B217" s="22"/>
      <c r="C217" s="22"/>
      <c r="D217" s="22"/>
    </row>
    <row r="218" spans="1:4" hidden="1">
      <c r="A218" s="22"/>
      <c r="B218" s="22"/>
      <c r="C218" s="22"/>
      <c r="D218" s="22"/>
    </row>
    <row r="219" spans="1:4" hidden="1">
      <c r="A219" s="22"/>
      <c r="B219" s="22"/>
      <c r="C219" s="22"/>
      <c r="D219" s="22"/>
    </row>
    <row r="220" spans="1:4" hidden="1">
      <c r="A220" s="22"/>
      <c r="B220" s="22"/>
      <c r="C220" s="22"/>
      <c r="D220" s="22"/>
    </row>
    <row r="221" spans="1:4" hidden="1">
      <c r="A221" s="22"/>
      <c r="B221" s="22"/>
      <c r="C221" s="22"/>
      <c r="D221" s="22"/>
    </row>
    <row r="222" spans="1:4" hidden="1">
      <c r="A222" s="22"/>
      <c r="B222" s="22"/>
      <c r="C222" s="22"/>
      <c r="D222" s="22"/>
    </row>
    <row r="223" spans="1:4" hidden="1">
      <c r="A223" s="22"/>
      <c r="B223" s="22"/>
      <c r="C223" s="22"/>
      <c r="D223" s="22"/>
    </row>
    <row r="224" spans="1:4" hidden="1">
      <c r="A224" s="22"/>
      <c r="B224" s="22"/>
      <c r="C224" s="22"/>
      <c r="D224" s="22"/>
    </row>
    <row r="225" spans="1:4" hidden="1">
      <c r="A225" s="22"/>
      <c r="B225" s="22"/>
      <c r="C225" s="22"/>
      <c r="D225" s="22"/>
    </row>
    <row r="226" spans="1:4" hidden="1">
      <c r="A226" s="22"/>
      <c r="B226" s="22"/>
      <c r="C226" s="22"/>
      <c r="D226" s="22"/>
    </row>
    <row r="227" spans="1:4" hidden="1">
      <c r="A227" s="22"/>
      <c r="B227" s="22"/>
      <c r="C227" s="22"/>
      <c r="D227" s="22"/>
    </row>
    <row r="228" spans="1:4" hidden="1">
      <c r="A228" s="22"/>
      <c r="B228" s="22"/>
      <c r="C228" s="22"/>
      <c r="D228" s="22"/>
    </row>
    <row r="229" spans="1:4" hidden="1">
      <c r="A229" s="22"/>
      <c r="B229" s="22"/>
      <c r="C229" s="22"/>
      <c r="D229" s="22"/>
    </row>
    <row r="230" spans="1:4" hidden="1">
      <c r="A230" s="22"/>
      <c r="B230" s="22"/>
      <c r="C230" s="22"/>
      <c r="D230" s="22"/>
    </row>
    <row r="231" spans="1:4" hidden="1">
      <c r="A231" s="22"/>
      <c r="B231" s="22"/>
      <c r="C231" s="22"/>
      <c r="D231" s="22"/>
    </row>
    <row r="232" spans="1:4" hidden="1">
      <c r="A232" s="22"/>
      <c r="B232" s="22"/>
      <c r="C232" s="22"/>
      <c r="D232" s="22"/>
    </row>
    <row r="233" spans="1:4" hidden="1">
      <c r="A233" s="22"/>
      <c r="B233" s="22"/>
      <c r="C233" s="22"/>
      <c r="D233" s="22"/>
    </row>
    <row r="234" spans="1:4" hidden="1">
      <c r="A234" s="22"/>
      <c r="B234" s="22"/>
      <c r="C234" s="22"/>
      <c r="D234" s="22"/>
    </row>
    <row r="235" spans="1:4" hidden="1">
      <c r="A235" s="22"/>
      <c r="B235" s="22"/>
      <c r="C235" s="22"/>
      <c r="D235" s="22"/>
    </row>
    <row r="236" spans="1:4" hidden="1">
      <c r="A236" s="22"/>
      <c r="B236" s="22"/>
      <c r="C236" s="22"/>
      <c r="D236" s="22"/>
    </row>
    <row r="237" spans="1:4" hidden="1">
      <c r="A237" s="22"/>
      <c r="B237" s="22"/>
      <c r="C237" s="22"/>
      <c r="D237" s="22"/>
    </row>
    <row r="238" spans="1:4" hidden="1">
      <c r="A238" s="22"/>
      <c r="B238" s="22"/>
      <c r="C238" s="22"/>
      <c r="D238" s="22"/>
    </row>
    <row r="239" spans="1:4" hidden="1">
      <c r="A239" s="22"/>
      <c r="B239" s="22"/>
      <c r="C239" s="22"/>
      <c r="D239" s="22"/>
    </row>
    <row r="240" spans="1:4" hidden="1">
      <c r="A240" s="22"/>
      <c r="B240" s="22"/>
      <c r="C240" s="22"/>
      <c r="D240" s="22"/>
    </row>
    <row r="241" spans="1:4" hidden="1">
      <c r="A241" s="22"/>
      <c r="B241" s="22"/>
      <c r="C241" s="22"/>
      <c r="D241" s="22"/>
    </row>
    <row r="242" spans="1:4" hidden="1">
      <c r="A242" s="22"/>
      <c r="B242" s="22"/>
      <c r="C242" s="22"/>
      <c r="D242" s="22"/>
    </row>
    <row r="243" spans="1:4" hidden="1">
      <c r="A243" s="22"/>
      <c r="B243" s="22"/>
      <c r="C243" s="22"/>
      <c r="D243" s="22"/>
    </row>
    <row r="244" spans="1:4" hidden="1">
      <c r="A244" s="22"/>
      <c r="B244" s="22"/>
      <c r="C244" s="22"/>
      <c r="D244" s="22"/>
    </row>
    <row r="245" spans="1:4" hidden="1">
      <c r="A245" s="22"/>
      <c r="B245" s="22"/>
      <c r="C245" s="22"/>
      <c r="D245" s="22"/>
    </row>
    <row r="246" spans="1:4" hidden="1">
      <c r="A246" s="22"/>
      <c r="B246" s="22"/>
      <c r="C246" s="22"/>
      <c r="D246" s="22"/>
    </row>
    <row r="247" spans="1:4" hidden="1">
      <c r="A247" s="22"/>
      <c r="B247" s="22"/>
      <c r="C247" s="22"/>
      <c r="D247" s="22"/>
    </row>
    <row r="248" spans="1:4" hidden="1">
      <c r="A248" s="22"/>
      <c r="B248" s="22"/>
      <c r="C248" s="22"/>
      <c r="D248" s="22"/>
    </row>
    <row r="249" spans="1:4" hidden="1">
      <c r="A249" s="22"/>
      <c r="B249" s="22"/>
      <c r="C249" s="22"/>
      <c r="D249" s="22"/>
    </row>
    <row r="250" spans="1:4" hidden="1">
      <c r="A250" s="22"/>
      <c r="B250" s="22"/>
      <c r="C250" s="22"/>
      <c r="D250" s="22"/>
    </row>
    <row r="251" spans="1:4" hidden="1">
      <c r="A251" s="22"/>
      <c r="B251" s="22"/>
      <c r="C251" s="22"/>
      <c r="D251" s="22"/>
    </row>
    <row r="252" spans="1:4" hidden="1">
      <c r="A252" s="22"/>
      <c r="B252" s="22"/>
      <c r="C252" s="22"/>
      <c r="D252" s="22"/>
    </row>
    <row r="253" spans="1:4" hidden="1">
      <c r="A253" s="22"/>
      <c r="B253" s="22"/>
      <c r="C253" s="22"/>
      <c r="D253" s="22"/>
    </row>
    <row r="254" spans="1:4" hidden="1">
      <c r="A254" s="22"/>
      <c r="B254" s="22"/>
      <c r="C254" s="22"/>
      <c r="D254" s="22"/>
    </row>
    <row r="255" spans="1:4" hidden="1">
      <c r="A255" s="22"/>
      <c r="B255" s="22"/>
      <c r="C255" s="22"/>
      <c r="D255" s="22"/>
    </row>
    <row r="256" spans="1:4" hidden="1">
      <c r="A256" s="22"/>
      <c r="B256" s="22"/>
      <c r="C256" s="22"/>
      <c r="D256" s="22"/>
    </row>
    <row r="257" spans="1:4" hidden="1">
      <c r="A257" s="22"/>
      <c r="B257" s="22"/>
      <c r="C257" s="22"/>
      <c r="D257" s="22"/>
    </row>
    <row r="258" spans="1:4" hidden="1">
      <c r="A258" s="22"/>
      <c r="B258" s="22"/>
      <c r="C258" s="22"/>
      <c r="D258" s="22"/>
    </row>
    <row r="259" spans="1:4" hidden="1">
      <c r="A259" s="22"/>
      <c r="B259" s="22"/>
      <c r="C259" s="22"/>
      <c r="D259" s="22"/>
    </row>
    <row r="260" spans="1:4" hidden="1">
      <c r="A260" s="22"/>
      <c r="B260" s="22"/>
      <c r="C260" s="22"/>
      <c r="D260" s="22"/>
    </row>
    <row r="261" spans="1:4" hidden="1">
      <c r="A261" s="22"/>
      <c r="B261" s="22"/>
      <c r="C261" s="22"/>
      <c r="D261" s="22"/>
    </row>
    <row r="262" spans="1:4" hidden="1">
      <c r="A262" s="22"/>
      <c r="B262" s="22"/>
      <c r="C262" s="22"/>
      <c r="D262" s="22"/>
    </row>
    <row r="263" spans="1:4" hidden="1">
      <c r="A263" s="22"/>
      <c r="B263" s="22"/>
      <c r="C263" s="22"/>
      <c r="D263" s="22"/>
    </row>
    <row r="264" spans="1:4" hidden="1">
      <c r="A264" s="22"/>
      <c r="B264" s="22"/>
      <c r="C264" s="22"/>
      <c r="D264" s="22"/>
    </row>
    <row r="265" spans="1:4" hidden="1">
      <c r="A265" s="22"/>
      <c r="B265" s="22"/>
      <c r="C265" s="22"/>
      <c r="D265" s="22"/>
    </row>
    <row r="266" spans="1:4" hidden="1">
      <c r="A266" s="22"/>
      <c r="B266" s="22"/>
      <c r="C266" s="22"/>
      <c r="D266" s="22"/>
    </row>
    <row r="267" spans="1:4" hidden="1">
      <c r="A267" s="22"/>
      <c r="B267" s="22"/>
      <c r="C267" s="22"/>
      <c r="D267" s="22"/>
    </row>
    <row r="268" spans="1:4" hidden="1">
      <c r="A268" s="22"/>
      <c r="B268" s="22"/>
      <c r="C268" s="22"/>
      <c r="D268" s="22"/>
    </row>
    <row r="269" spans="1:4" hidden="1">
      <c r="A269" s="22"/>
      <c r="B269" s="22"/>
      <c r="C269" s="22"/>
      <c r="D269" s="22"/>
    </row>
    <row r="270" spans="1:4" hidden="1">
      <c r="A270" s="22"/>
      <c r="B270" s="22"/>
      <c r="C270" s="22"/>
      <c r="D270" s="22"/>
    </row>
    <row r="271" spans="1:4" hidden="1">
      <c r="A271" s="22"/>
      <c r="B271" s="22"/>
      <c r="C271" s="22"/>
      <c r="D271" s="22"/>
    </row>
    <row r="272" spans="1:4" hidden="1">
      <c r="A272" s="22"/>
      <c r="B272" s="22"/>
      <c r="C272" s="22"/>
      <c r="D272" s="22"/>
    </row>
    <row r="273" spans="1:4" hidden="1">
      <c r="A273" s="22"/>
      <c r="B273" s="22"/>
      <c r="C273" s="22"/>
      <c r="D273" s="22"/>
    </row>
    <row r="274" spans="1:4" hidden="1">
      <c r="A274" s="22"/>
      <c r="B274" s="22"/>
      <c r="C274" s="22"/>
      <c r="D274" s="22"/>
    </row>
    <row r="275" spans="1:4" hidden="1">
      <c r="A275" s="22"/>
      <c r="B275" s="22"/>
      <c r="C275" s="22"/>
      <c r="D275" s="22"/>
    </row>
    <row r="276" spans="1:4" hidden="1">
      <c r="A276" s="22"/>
      <c r="B276" s="22"/>
      <c r="C276" s="22"/>
      <c r="D276" s="22"/>
    </row>
    <row r="277" spans="1:4" hidden="1">
      <c r="A277" s="22"/>
      <c r="B277" s="22"/>
      <c r="C277" s="22"/>
      <c r="D277" s="22"/>
    </row>
    <row r="278" spans="1:4" hidden="1">
      <c r="A278" s="22"/>
      <c r="B278" s="22"/>
      <c r="C278" s="22"/>
      <c r="D278" s="22"/>
    </row>
    <row r="279" spans="1:4" hidden="1">
      <c r="A279" s="22"/>
      <c r="B279" s="22"/>
      <c r="C279" s="22"/>
      <c r="D279" s="22"/>
    </row>
    <row r="280" spans="1:4" hidden="1">
      <c r="A280" s="22"/>
      <c r="B280" s="22"/>
      <c r="C280" s="22"/>
      <c r="D280" s="22"/>
    </row>
    <row r="281" spans="1:4" hidden="1">
      <c r="A281" s="22"/>
      <c r="B281" s="22"/>
      <c r="C281" s="22"/>
      <c r="D281" s="22"/>
    </row>
    <row r="282" spans="1:4" hidden="1">
      <c r="A282" s="22"/>
      <c r="B282" s="22"/>
      <c r="C282" s="22"/>
      <c r="D282" s="22"/>
    </row>
    <row r="283" spans="1:4" hidden="1">
      <c r="A283" s="22"/>
      <c r="B283" s="22"/>
      <c r="C283" s="22"/>
      <c r="D283" s="22"/>
    </row>
    <row r="284" spans="1:4" hidden="1">
      <c r="A284" s="22"/>
      <c r="B284" s="22"/>
      <c r="C284" s="22"/>
      <c r="D284" s="22"/>
    </row>
    <row r="285" spans="1:4" hidden="1">
      <c r="A285" s="22"/>
      <c r="B285" s="22"/>
      <c r="C285" s="22"/>
      <c r="D285" s="22"/>
    </row>
    <row r="286" spans="1:4" hidden="1">
      <c r="A286" s="22"/>
      <c r="B286" s="22"/>
      <c r="C286" s="22"/>
      <c r="D286" s="22"/>
    </row>
    <row r="287" spans="1:4" hidden="1">
      <c r="A287" s="22"/>
      <c r="B287" s="22"/>
      <c r="C287" s="22"/>
      <c r="D287" s="22"/>
    </row>
    <row r="288" spans="1:4" hidden="1">
      <c r="A288" s="22"/>
      <c r="B288" s="22"/>
      <c r="C288" s="22"/>
      <c r="D288" s="22"/>
    </row>
    <row r="289" spans="1:4" hidden="1">
      <c r="A289" s="22"/>
      <c r="B289" s="22"/>
      <c r="C289" s="22"/>
      <c r="D289" s="22"/>
    </row>
    <row r="290" spans="1:4" hidden="1">
      <c r="A290" s="22"/>
      <c r="B290" s="22"/>
      <c r="C290" s="22"/>
      <c r="D290" s="22"/>
    </row>
    <row r="291" spans="1:4" hidden="1">
      <c r="A291" s="22"/>
      <c r="B291" s="22"/>
      <c r="C291" s="22"/>
      <c r="D291" s="22"/>
    </row>
    <row r="292" spans="1:4" hidden="1">
      <c r="A292" s="22"/>
      <c r="B292" s="22"/>
      <c r="C292" s="22"/>
      <c r="D292" s="22"/>
    </row>
    <row r="293" spans="1:4" hidden="1">
      <c r="A293" s="22"/>
      <c r="B293" s="22"/>
      <c r="C293" s="22"/>
      <c r="D293" s="22"/>
    </row>
    <row r="294" spans="1:4" hidden="1">
      <c r="A294" s="22"/>
      <c r="B294" s="22"/>
      <c r="C294" s="22"/>
      <c r="D294" s="22"/>
    </row>
    <row r="295" spans="1:4" hidden="1">
      <c r="A295" s="22"/>
      <c r="B295" s="22"/>
      <c r="C295" s="22"/>
      <c r="D295" s="22"/>
    </row>
    <row r="296" spans="1:4" hidden="1"/>
    <row r="297" spans="1:4" hidden="1"/>
    <row r="298" spans="1:4" hidden="1"/>
    <row r="299" spans="1:4" hidden="1"/>
  </sheetData>
  <sheetProtection password="DF8B" sheet="1" objects="1" scenarios="1" selectLockedCells="1"/>
  <phoneticPr fontId="0" type="noConversion"/>
  <printOptions horizontalCentered="1"/>
  <pageMargins left="0.39370078740157483" right="0.39370078740157483" top="0.98425196850393704" bottom="0.98425196850393704" header="0.39370078740157483" footer="0.3937007874015748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5"/>
  <sheetViews>
    <sheetView showGridLines="0" zoomScale="80" zoomScaleNormal="80" workbookViewId="0">
      <selection activeCell="B23" sqref="B23"/>
    </sheetView>
  </sheetViews>
  <sheetFormatPr defaultColWidth="0" defaultRowHeight="0" customHeight="1" zeroHeight="1"/>
  <cols>
    <col min="1" max="1" width="1.625" style="54" customWidth="1"/>
    <col min="2" max="2" width="90.5" style="54" customWidth="1"/>
    <col min="3" max="3" width="10.125" style="54" bestFit="1" customWidth="1"/>
    <col min="4" max="4" width="10.625" style="187" customWidth="1"/>
    <col min="5" max="5" width="2.625" style="187" customWidth="1"/>
    <col min="6" max="6" width="10.625" style="187" customWidth="1"/>
    <col min="7" max="7" width="1.625" style="54" customWidth="1"/>
    <col min="8" max="8" width="56.25" style="54" hidden="1" customWidth="1"/>
    <col min="9" max="9" width="12.75" style="54" hidden="1" customWidth="1"/>
    <col min="10" max="10" width="9.625" style="54" hidden="1" customWidth="1"/>
    <col min="11" max="11" width="2.875" style="54" hidden="1" customWidth="1"/>
    <col min="12" max="12" width="9.625" style="54" hidden="1" customWidth="1"/>
    <col min="13" max="17" width="2.25" style="54" hidden="1" customWidth="1"/>
    <col min="18" max="16384" width="0" style="54" hidden="1"/>
  </cols>
  <sheetData>
    <row r="1" spans="2:6" ht="11.25">
      <c r="D1" s="54"/>
      <c r="E1" s="54"/>
      <c r="F1" s="54"/>
    </row>
    <row r="2" spans="2:6" ht="11.25">
      <c r="B2" s="473" t="str">
        <f>+ID!D2</f>
        <v>JP Sava centar - Beograd</v>
      </c>
      <c r="C2" s="473"/>
      <c r="D2" s="473"/>
      <c r="E2" s="473"/>
      <c r="F2" s="473"/>
    </row>
    <row r="3" spans="2:6" ht="11.25">
      <c r="D3" s="54"/>
      <c r="E3" s="54"/>
      <c r="F3" s="54"/>
    </row>
    <row r="4" spans="2:6" ht="15">
      <c r="B4" s="138" t="s">
        <v>471</v>
      </c>
      <c r="C4" s="471"/>
      <c r="D4" s="471"/>
      <c r="E4" s="471"/>
      <c r="F4" s="471"/>
    </row>
    <row r="5" spans="2:6" ht="11.25">
      <c r="B5" s="427" t="s">
        <v>819</v>
      </c>
      <c r="C5" s="471"/>
      <c r="D5" s="471"/>
      <c r="E5" s="471"/>
      <c r="F5" s="471"/>
    </row>
    <row r="6" spans="2:6" ht="11.25">
      <c r="B6" s="219" t="s">
        <v>490</v>
      </c>
      <c r="C6" s="240"/>
      <c r="D6" s="82"/>
      <c r="E6" s="82"/>
      <c r="F6" s="82"/>
    </row>
    <row r="7" spans="2:6" ht="11.25">
      <c r="B7" s="59"/>
      <c r="C7" s="57"/>
      <c r="D7" s="56"/>
      <c r="E7" s="56"/>
      <c r="F7" s="55"/>
    </row>
    <row r="8" spans="2:6" ht="11.25">
      <c r="B8" s="122" t="s">
        <v>101</v>
      </c>
      <c r="C8" s="123" t="s">
        <v>102</v>
      </c>
      <c r="D8" s="124" t="str">
        <f>+IOR!E4</f>
        <v>2015.</v>
      </c>
      <c r="E8" s="124"/>
      <c r="F8" s="124" t="str">
        <f>+IOR!F4</f>
        <v>2014.</v>
      </c>
    </row>
    <row r="9" spans="2:6" ht="11.25">
      <c r="B9" s="59"/>
      <c r="C9" s="57"/>
      <c r="D9" s="62"/>
      <c r="E9" s="62"/>
      <c r="F9" s="62"/>
    </row>
    <row r="10" spans="2:6" ht="11.25">
      <c r="B10" s="60" t="s">
        <v>419</v>
      </c>
      <c r="C10" s="57" t="str">
        <f>IF(IOR!D5=0," ",IOR!D5)</f>
        <v xml:space="preserve"> </v>
      </c>
      <c r="D10" s="26"/>
      <c r="E10" s="26"/>
      <c r="F10" s="25"/>
    </row>
    <row r="11" spans="2:6" ht="5.0999999999999996" customHeight="1">
      <c r="B11" s="60"/>
      <c r="C11" s="57"/>
      <c r="D11" s="26"/>
      <c r="E11" s="26"/>
      <c r="F11" s="25"/>
    </row>
    <row r="12" spans="2:6" ht="11.25">
      <c r="B12" s="63" t="s">
        <v>106</v>
      </c>
      <c r="C12" s="57" t="str">
        <f>IF(IOR!D6=0," ",IOR!D6)</f>
        <v xml:space="preserve"> </v>
      </c>
      <c r="D12" s="82" t="str">
        <f>IF(IOR!E6=0," ",IOR!E6)</f>
        <v xml:space="preserve"> </v>
      </c>
      <c r="E12" s="82"/>
      <c r="F12" s="82" t="str">
        <f>IF(IOR!F6=0," ",IOR!F6)</f>
        <v xml:space="preserve"> </v>
      </c>
    </row>
    <row r="13" spans="2:6" ht="5.0999999999999996" customHeight="1">
      <c r="B13" s="63"/>
      <c r="C13" s="57"/>
      <c r="D13" s="82"/>
      <c r="E13" s="82"/>
      <c r="F13" s="82"/>
    </row>
    <row r="14" spans="2:6" ht="11.25">
      <c r="B14" s="64" t="s">
        <v>420</v>
      </c>
      <c r="C14" s="57" t="str">
        <f>IF(IOR!D7=0," ",IOR!D7)</f>
        <v xml:space="preserve"> </v>
      </c>
      <c r="D14" s="82">
        <f>IF(IOR!E7=0," ",IOR!E7)</f>
        <v>149696</v>
      </c>
      <c r="E14" s="82"/>
      <c r="F14" s="82">
        <f>IF(IOR!F7=0," ",IOR!F7)</f>
        <v>263485</v>
      </c>
    </row>
    <row r="15" spans="2:6" ht="11.25">
      <c r="B15" s="64"/>
      <c r="C15" s="57"/>
      <c r="D15" s="82"/>
      <c r="E15" s="82"/>
      <c r="F15" s="82"/>
    </row>
    <row r="16" spans="2:6" ht="11.25">
      <c r="B16" s="64" t="s">
        <v>421</v>
      </c>
      <c r="C16" s="57" t="str">
        <f>IF(IOR!D8=0," ",IOR!D8)</f>
        <v xml:space="preserve"> </v>
      </c>
      <c r="D16" s="82"/>
      <c r="E16" s="82"/>
      <c r="F16" s="82"/>
    </row>
    <row r="17" spans="2:6" ht="11.25">
      <c r="B17" s="64"/>
      <c r="C17" s="57"/>
      <c r="D17" s="192"/>
      <c r="E17" s="192"/>
      <c r="F17" s="192"/>
    </row>
    <row r="18" spans="2:6" ht="11.25">
      <c r="B18" s="64" t="s">
        <v>499</v>
      </c>
      <c r="C18" s="57" t="str">
        <f>IF(IOR!D9=0," ",IOR!D9)</f>
        <v xml:space="preserve"> </v>
      </c>
      <c r="D18" s="82"/>
      <c r="E18" s="82"/>
      <c r="F18" s="82"/>
    </row>
    <row r="19" spans="2:6" ht="5.0999999999999996" customHeight="1">
      <c r="B19" s="64"/>
      <c r="C19" s="57"/>
      <c r="D19" s="192"/>
      <c r="E19" s="192"/>
      <c r="F19" s="192"/>
    </row>
    <row r="20" spans="2:6" ht="11.25">
      <c r="B20" s="64" t="s">
        <v>423</v>
      </c>
      <c r="C20" s="57" t="str">
        <f>IF(IOR!D10=0," ",IOR!D10)</f>
        <v xml:space="preserve"> </v>
      </c>
      <c r="D20" s="82"/>
      <c r="E20" s="82"/>
      <c r="F20" s="82"/>
    </row>
    <row r="21" spans="2:6" ht="11.25">
      <c r="B21" s="64" t="s">
        <v>424</v>
      </c>
      <c r="C21" s="57" t="str">
        <f>IF(IOR!D11=0," ",IOR!D11)</f>
        <v xml:space="preserve"> </v>
      </c>
      <c r="D21" s="82" t="str">
        <f>IF(IOR!E11=0," ",IOR!E11)</f>
        <v xml:space="preserve"> </v>
      </c>
      <c r="E21" s="82"/>
      <c r="F21" s="82" t="str">
        <f>IF(IOR!F11=0," ",IOR!F11)</f>
        <v xml:space="preserve"> </v>
      </c>
    </row>
    <row r="22" spans="2:6" ht="11.25">
      <c r="B22" s="64" t="s">
        <v>425</v>
      </c>
      <c r="C22" s="57" t="str">
        <f>IF(IOR!D12=0," ",IOR!D12)</f>
        <v xml:space="preserve"> </v>
      </c>
      <c r="D22" s="82" t="str">
        <f>IF(IOR!E12=0," ",IOR!E12)</f>
        <v xml:space="preserve"> </v>
      </c>
      <c r="E22" s="82"/>
      <c r="F22" s="82" t="str">
        <f>IF(IOR!F12=0," ",IOR!F12)</f>
        <v xml:space="preserve"> </v>
      </c>
    </row>
    <row r="23" spans="2:6" ht="5.0999999999999996" customHeight="1">
      <c r="B23" s="64"/>
      <c r="C23" s="57"/>
      <c r="D23" s="192"/>
      <c r="E23" s="192"/>
      <c r="F23" s="192"/>
    </row>
    <row r="24" spans="2:6" ht="11.25">
      <c r="B24" s="64" t="s">
        <v>426</v>
      </c>
      <c r="C24" s="57"/>
      <c r="D24" s="82"/>
      <c r="E24" s="82"/>
      <c r="F24" s="82"/>
    </row>
    <row r="25" spans="2:6" ht="11.25">
      <c r="B25" s="64" t="s">
        <v>427</v>
      </c>
      <c r="C25" s="57" t="str">
        <f>IF(IOR!D14=0," ",IOR!D14)</f>
        <v xml:space="preserve"> </v>
      </c>
      <c r="D25" s="82" t="str">
        <f>IF(IOR!E14=0," ",IOR!E14)</f>
        <v xml:space="preserve"> </v>
      </c>
      <c r="E25" s="82"/>
      <c r="F25" s="82" t="str">
        <f>IF(IOR!F14=0," ",IOR!F14)</f>
        <v xml:space="preserve"> </v>
      </c>
    </row>
    <row r="26" spans="2:6" ht="11.25">
      <c r="B26" s="64" t="s">
        <v>428</v>
      </c>
      <c r="C26" s="57" t="str">
        <f>IF(IOR!D15=0," ",IOR!D15)</f>
        <v xml:space="preserve"> </v>
      </c>
      <c r="D26" s="82" t="str">
        <f>IF(IOR!E15=0," ",IOR!E15)</f>
        <v xml:space="preserve"> </v>
      </c>
      <c r="E26" s="82"/>
      <c r="F26" s="82" t="str">
        <f>IF(IOR!F15=0," ",IOR!F15)</f>
        <v xml:space="preserve"> </v>
      </c>
    </row>
    <row r="27" spans="2:6" ht="5.0999999999999996" customHeight="1">
      <c r="B27" s="64"/>
      <c r="C27" s="57"/>
      <c r="D27" s="192"/>
      <c r="E27" s="192"/>
      <c r="F27" s="192"/>
    </row>
    <row r="28" spans="2:6" ht="11.25">
      <c r="B28" s="64" t="s">
        <v>429</v>
      </c>
      <c r="C28" s="57"/>
      <c r="D28" s="82"/>
      <c r="E28" s="82"/>
      <c r="F28" s="82"/>
    </row>
    <row r="29" spans="2:6" ht="11.25">
      <c r="B29" s="64" t="s">
        <v>427</v>
      </c>
      <c r="C29" s="57" t="str">
        <f>IF(IOR!D17=0," ",IOR!D17)</f>
        <v xml:space="preserve"> </v>
      </c>
      <c r="D29" s="82" t="str">
        <f>IF(IOR!E17=0," ",IOR!E17)</f>
        <v xml:space="preserve"> </v>
      </c>
      <c r="E29" s="82"/>
      <c r="F29" s="82" t="str">
        <f>IF(IOR!F17=0," ",IOR!F17)</f>
        <v xml:space="preserve"> </v>
      </c>
    </row>
    <row r="30" spans="2:6" ht="11.25">
      <c r="B30" s="64" t="s">
        <v>428</v>
      </c>
      <c r="C30" s="57" t="str">
        <f>IF(IOR!D18=0," ",IOR!D18)</f>
        <v xml:space="preserve"> </v>
      </c>
      <c r="D30" s="82" t="str">
        <f>IF(IOR!E18=0," ",IOR!E18)</f>
        <v xml:space="preserve"> </v>
      </c>
      <c r="E30" s="82"/>
      <c r="F30" s="82" t="str">
        <f>IF(IOR!F18=0," ",IOR!F18)</f>
        <v xml:space="preserve"> </v>
      </c>
    </row>
    <row r="31" spans="2:6" ht="5.0999999999999996" customHeight="1">
      <c r="B31" s="64"/>
      <c r="C31" s="57"/>
      <c r="D31" s="192"/>
      <c r="E31" s="192"/>
      <c r="F31" s="192"/>
    </row>
    <row r="32" spans="2:6" ht="11.25">
      <c r="B32" s="64" t="s">
        <v>189</v>
      </c>
      <c r="C32" s="57"/>
      <c r="D32" s="82"/>
      <c r="E32" s="82"/>
      <c r="F32" s="82"/>
    </row>
    <row r="33" spans="2:6" ht="11.25">
      <c r="B33" s="64" t="s">
        <v>427</v>
      </c>
      <c r="C33" s="57" t="str">
        <f>IF(IOR!D20=0," ",IOR!D20)</f>
        <v xml:space="preserve"> </v>
      </c>
      <c r="D33" s="82" t="str">
        <f>IF(IOR!E20=0," ",IOR!E20)</f>
        <v xml:space="preserve"> </v>
      </c>
      <c r="E33" s="82"/>
      <c r="F33" s="82" t="str">
        <f>IF(IOR!F20=0," ",IOR!F20)</f>
        <v xml:space="preserve"> </v>
      </c>
    </row>
    <row r="34" spans="2:6" ht="11.25">
      <c r="B34" s="64" t="s">
        <v>428</v>
      </c>
      <c r="C34" s="57" t="str">
        <f>IF(IOR!D21=0," ",IOR!D21)</f>
        <v xml:space="preserve"> </v>
      </c>
      <c r="D34" s="82" t="str">
        <f>IF(IOR!E21=0," ",IOR!E21)</f>
        <v xml:space="preserve"> </v>
      </c>
      <c r="E34" s="82"/>
      <c r="F34" s="82" t="str">
        <f>IF(IOR!F21=0," ",IOR!F21)</f>
        <v xml:space="preserve"> </v>
      </c>
    </row>
    <row r="35" spans="2:6" ht="11.25" customHeight="1">
      <c r="B35" s="64"/>
      <c r="C35" s="57"/>
      <c r="D35" s="82"/>
      <c r="E35" s="82"/>
      <c r="F35" s="82"/>
    </row>
    <row r="36" spans="2:6" ht="11.25">
      <c r="B36" s="64" t="s">
        <v>500</v>
      </c>
      <c r="C36" s="57"/>
      <c r="D36" s="82"/>
      <c r="E36" s="82"/>
      <c r="F36" s="82"/>
    </row>
    <row r="37" spans="2:6" ht="5.0999999999999996" customHeight="1">
      <c r="B37" s="64"/>
      <c r="C37" s="57"/>
      <c r="D37" s="192"/>
      <c r="E37" s="192"/>
      <c r="F37" s="192"/>
    </row>
    <row r="38" spans="2:6" ht="11.25">
      <c r="B38" s="64" t="s">
        <v>190</v>
      </c>
      <c r="C38" s="57"/>
      <c r="D38" s="82"/>
      <c r="E38" s="82"/>
      <c r="F38" s="82"/>
    </row>
    <row r="39" spans="2:6" ht="11.25">
      <c r="B39" s="64" t="s">
        <v>427</v>
      </c>
      <c r="C39" s="57" t="str">
        <f>IF(IOR!D24=0," ",IOR!D24)</f>
        <v xml:space="preserve"> </v>
      </c>
      <c r="D39" s="82" t="str">
        <f>IF(IOR!E24=0," ",IOR!E24)</f>
        <v xml:space="preserve"> </v>
      </c>
      <c r="E39" s="82"/>
      <c r="F39" s="82" t="str">
        <f>IF(IOR!F24=0," ",IOR!F24)</f>
        <v xml:space="preserve"> </v>
      </c>
    </row>
    <row r="40" spans="2:6" ht="11.25">
      <c r="B40" s="64" t="s">
        <v>428</v>
      </c>
      <c r="C40" s="57" t="str">
        <f>IF(IOR!D25=0," ",IOR!D25)</f>
        <v xml:space="preserve"> </v>
      </c>
      <c r="D40" s="82" t="str">
        <f>IF(IOR!E25=0," ",IOR!E25)</f>
        <v xml:space="preserve"> </v>
      </c>
      <c r="E40" s="82"/>
      <c r="F40" s="82" t="str">
        <f>IF(IOR!F25=0," ",IOR!F25)</f>
        <v xml:space="preserve"> </v>
      </c>
    </row>
    <row r="41" spans="2:6" ht="5.0999999999999996" customHeight="1">
      <c r="B41" s="64"/>
      <c r="C41" s="57"/>
      <c r="D41" s="192"/>
      <c r="E41" s="192"/>
      <c r="F41" s="192"/>
    </row>
    <row r="42" spans="2:6" ht="11.25">
      <c r="B42" s="64" t="s">
        <v>191</v>
      </c>
      <c r="C42" s="57"/>
      <c r="D42" s="82"/>
      <c r="E42" s="82"/>
      <c r="F42" s="82"/>
    </row>
    <row r="43" spans="2:6" ht="11.25">
      <c r="B43" s="63" t="s">
        <v>427</v>
      </c>
      <c r="C43" s="57" t="str">
        <f>IF(IOR!D27=0," ",IOR!D27)</f>
        <v xml:space="preserve"> </v>
      </c>
      <c r="D43" s="82" t="str">
        <f>IF(IOR!E27=0," ",IOR!E27)</f>
        <v xml:space="preserve"> </v>
      </c>
      <c r="E43" s="82"/>
      <c r="F43" s="82" t="str">
        <f>IF(IOR!F27=0," ",IOR!F27)</f>
        <v xml:space="preserve"> </v>
      </c>
    </row>
    <row r="44" spans="2:6" ht="11.25">
      <c r="B44" s="64" t="s">
        <v>428</v>
      </c>
      <c r="C44" s="57" t="str">
        <f>IF(IOR!D28=0," ",IOR!D28)</f>
        <v xml:space="preserve"> </v>
      </c>
      <c r="D44" s="82" t="str">
        <f>IF(IOR!E28=0," ",IOR!E28)</f>
        <v xml:space="preserve"> </v>
      </c>
      <c r="E44" s="82"/>
      <c r="F44" s="82" t="str">
        <f>IF(IOR!F28=0," ",IOR!F28)</f>
        <v xml:space="preserve"> </v>
      </c>
    </row>
    <row r="45" spans="2:6" ht="5.0999999999999996" customHeight="1">
      <c r="B45" s="64"/>
      <c r="C45" s="57"/>
      <c r="D45" s="192"/>
      <c r="E45" s="192"/>
      <c r="F45" s="192"/>
    </row>
    <row r="46" spans="2:6" ht="11.25">
      <c r="B46" s="64" t="s">
        <v>192</v>
      </c>
      <c r="C46" s="57"/>
      <c r="D46" s="82"/>
      <c r="E46" s="82"/>
      <c r="F46" s="82"/>
    </row>
    <row r="47" spans="2:6" ht="11.25">
      <c r="B47" s="59" t="s">
        <v>427</v>
      </c>
      <c r="C47" s="57" t="str">
        <f>IF(IOR!D30=0," ",IOR!D30)</f>
        <v xml:space="preserve"> </v>
      </c>
      <c r="D47" s="82" t="str">
        <f>IF(IOR!E30=0," ",IOR!E30)</f>
        <v xml:space="preserve"> </v>
      </c>
      <c r="E47" s="82"/>
      <c r="F47" s="82" t="str">
        <f>IF(IOR!F30=0," ",IOR!F30)</f>
        <v xml:space="preserve"> </v>
      </c>
    </row>
    <row r="48" spans="2:6" ht="11.25">
      <c r="B48" s="63" t="s">
        <v>428</v>
      </c>
      <c r="C48" s="57" t="str">
        <f>IF(IOR!D31=0," ",IOR!D31)</f>
        <v xml:space="preserve"> </v>
      </c>
      <c r="D48" s="82" t="str">
        <f>IF(IOR!E31=0," ",IOR!E31)</f>
        <v xml:space="preserve"> </v>
      </c>
      <c r="E48" s="82"/>
      <c r="F48" s="82" t="str">
        <f>IF(IOR!F31=0," ",IOR!F31)</f>
        <v xml:space="preserve"> </v>
      </c>
    </row>
    <row r="49" spans="2:6" ht="5.0999999999999996" customHeight="1">
      <c r="B49" s="63"/>
      <c r="C49" s="57"/>
      <c r="D49" s="192"/>
      <c r="E49" s="192"/>
      <c r="F49" s="192"/>
    </row>
    <row r="50" spans="2:6" ht="11.25">
      <c r="B50" s="63" t="s">
        <v>193</v>
      </c>
      <c r="C50" s="57"/>
      <c r="D50" s="82"/>
      <c r="E50" s="82"/>
      <c r="F50" s="82"/>
    </row>
    <row r="51" spans="2:6" ht="11.25">
      <c r="B51" s="63" t="s">
        <v>427</v>
      </c>
      <c r="C51" s="57" t="str">
        <f>IF(IOR!D33=0," ",IOR!D33)</f>
        <v xml:space="preserve"> </v>
      </c>
      <c r="D51" s="82" t="str">
        <f>IF(IOR!E33=0," ",IOR!E33)</f>
        <v xml:space="preserve"> </v>
      </c>
      <c r="E51" s="82"/>
      <c r="F51" s="82" t="str">
        <f>IF(IOR!F33=0," ",IOR!F33)</f>
        <v xml:space="preserve"> </v>
      </c>
    </row>
    <row r="52" spans="2:6" ht="11.25">
      <c r="B52" s="63" t="s">
        <v>428</v>
      </c>
      <c r="C52" s="57" t="str">
        <f>IF(IOR!D34=0," ",IOR!D34)</f>
        <v xml:space="preserve"> </v>
      </c>
      <c r="D52" s="82" t="str">
        <f>IF(IOR!E34=0," ",IOR!E34)</f>
        <v xml:space="preserve"> </v>
      </c>
      <c r="E52" s="82"/>
      <c r="F52" s="82" t="str">
        <f>IF(IOR!F34=0," ",IOR!F34)</f>
        <v xml:space="preserve"> </v>
      </c>
    </row>
    <row r="53" spans="2:6" ht="11.25">
      <c r="B53" s="63"/>
      <c r="C53" s="57"/>
      <c r="D53" s="82"/>
      <c r="E53" s="82"/>
      <c r="F53" s="82"/>
    </row>
    <row r="54" spans="2:6" ht="11.25">
      <c r="B54" s="58" t="s">
        <v>431</v>
      </c>
      <c r="C54" s="57" t="str">
        <f>IF(IOR!D35=0," ",IOR!D35)</f>
        <v xml:space="preserve"> </v>
      </c>
      <c r="D54" s="82" t="str">
        <f>IF(IOR!E35=0," ",IOR!E35)</f>
        <v xml:space="preserve"> </v>
      </c>
      <c r="E54" s="82"/>
      <c r="F54" s="82" t="str">
        <f>IF(IOR!F35=0," ",IOR!F35)</f>
        <v xml:space="preserve"> </v>
      </c>
    </row>
    <row r="55" spans="2:6" ht="5.0999999999999996" customHeight="1">
      <c r="B55" s="58"/>
      <c r="C55" s="57"/>
      <c r="D55" s="82"/>
      <c r="E55" s="82"/>
      <c r="F55" s="82"/>
    </row>
    <row r="56" spans="2:6" ht="11.25">
      <c r="B56" s="59" t="s">
        <v>432</v>
      </c>
      <c r="C56" s="57" t="str">
        <f>IF(IOR!D36=0," ",IOR!D36)</f>
        <v xml:space="preserve"> </v>
      </c>
      <c r="D56" s="82" t="str">
        <f>IF(IOR!E36=0," ",IOR!E36)</f>
        <v xml:space="preserve"> </v>
      </c>
      <c r="E56" s="82"/>
      <c r="F56" s="82" t="str">
        <f>IF(IOR!F36=0," ",IOR!F36)</f>
        <v xml:space="preserve"> </v>
      </c>
    </row>
    <row r="57" spans="2:6" ht="5.0999999999999996" customHeight="1">
      <c r="B57" s="59"/>
      <c r="C57" s="57"/>
      <c r="D57" s="82"/>
      <c r="E57" s="82"/>
      <c r="F57" s="82"/>
    </row>
    <row r="58" spans="2:6" ht="11.25">
      <c r="B58" s="59" t="s">
        <v>433</v>
      </c>
      <c r="C58" s="57" t="str">
        <f>IF(IOR!D37=0," ",IOR!D37)</f>
        <v xml:space="preserve"> </v>
      </c>
      <c r="D58" s="82" t="str">
        <f>IF(IOR!E37=0," ",IOR!E37)</f>
        <v xml:space="preserve"> </v>
      </c>
      <c r="E58" s="82"/>
      <c r="F58" s="82" t="str">
        <f>IF(IOR!F37=0," ",IOR!F37)</f>
        <v xml:space="preserve"> </v>
      </c>
    </row>
    <row r="59" spans="2:6" ht="11.25">
      <c r="B59" s="59"/>
      <c r="C59" s="57"/>
      <c r="D59" s="82"/>
      <c r="E59" s="82"/>
      <c r="F59" s="82"/>
    </row>
    <row r="60" spans="2:6" ht="11.25">
      <c r="B60" s="59" t="s">
        <v>434</v>
      </c>
      <c r="C60" s="57" t="str">
        <f>IF(IOR!D38=0," ",IOR!D38)</f>
        <v xml:space="preserve"> </v>
      </c>
      <c r="D60" s="82" t="str">
        <f>IF(IOR!E38=0," ",IOR!E38)</f>
        <v xml:space="preserve"> </v>
      </c>
      <c r="E60" s="82"/>
      <c r="F60" s="82" t="str">
        <f>IF(IOR!F38=0," ",IOR!F38)</f>
        <v xml:space="preserve"> </v>
      </c>
    </row>
    <row r="61" spans="2:6" ht="5.0999999999999996" customHeight="1">
      <c r="B61" s="59"/>
      <c r="C61" s="57"/>
      <c r="D61" s="82"/>
      <c r="E61" s="82"/>
      <c r="F61" s="82"/>
    </row>
    <row r="62" spans="2:6" ht="11.25">
      <c r="B62" s="58" t="s">
        <v>435</v>
      </c>
      <c r="C62" s="57" t="str">
        <f>IF(IOR!D39=0," ",IOR!D39)</f>
        <v xml:space="preserve"> </v>
      </c>
      <c r="D62" s="82" t="str">
        <f>IF(IOR!E39=0," ",IOR!E39)</f>
        <v xml:space="preserve"> </v>
      </c>
      <c r="E62" s="82"/>
      <c r="F62" s="82" t="str">
        <f>IF(IOR!F39=0," ",IOR!F39)</f>
        <v xml:space="preserve"> </v>
      </c>
    </row>
    <row r="63" spans="2:6" ht="11.25">
      <c r="B63" s="58"/>
      <c r="C63" s="57"/>
      <c r="D63" s="82"/>
      <c r="E63" s="82"/>
      <c r="F63" s="82"/>
    </row>
    <row r="64" spans="2:6" ht="11.25">
      <c r="B64" s="59" t="s">
        <v>436</v>
      </c>
      <c r="C64" s="57"/>
      <c r="D64" s="82"/>
      <c r="E64" s="82"/>
      <c r="F64" s="82"/>
    </row>
    <row r="65" spans="2:6" ht="5.0999999999999996" customHeight="1">
      <c r="B65" s="59"/>
      <c r="C65" s="57"/>
      <c r="D65" s="82"/>
      <c r="E65" s="82"/>
      <c r="F65" s="82"/>
    </row>
    <row r="66" spans="2:6" ht="11.25">
      <c r="B66" s="59" t="s">
        <v>437</v>
      </c>
      <c r="C66" s="57" t="str">
        <f>IF(IOR!D41=0," ",IOR!D41)</f>
        <v xml:space="preserve"> </v>
      </c>
      <c r="D66" s="2" t="str">
        <f>IF(IOR!E41=0," ",IOR!E41)</f>
        <v xml:space="preserve"> </v>
      </c>
      <c r="E66" s="82"/>
      <c r="F66" s="2" t="str">
        <f>IF(IOR!F41=0," ",IOR!F41)</f>
        <v xml:space="preserve"> </v>
      </c>
    </row>
    <row r="67" spans="2:6" ht="5.0999999999999996" customHeight="1">
      <c r="B67" s="59"/>
      <c r="C67" s="57"/>
      <c r="D67" s="2"/>
      <c r="E67" s="82"/>
      <c r="F67" s="2"/>
    </row>
    <row r="68" spans="2:6" ht="11.25">
      <c r="B68" s="59" t="s">
        <v>438</v>
      </c>
      <c r="C68" s="57" t="str">
        <f>IF(IOR!D42=0," ",IOR!D42)</f>
        <v xml:space="preserve"> </v>
      </c>
      <c r="D68" s="2">
        <f>IF(IOR!E42=0," ",IOR!E42)</f>
        <v>149696</v>
      </c>
      <c r="E68" s="82"/>
      <c r="F68" s="2">
        <f>IF(IOR!F42=0," ",IOR!F42)</f>
        <v>263485</v>
      </c>
    </row>
    <row r="69" spans="2:6" ht="5.0999999999999996" customHeight="1">
      <c r="B69" s="59"/>
      <c r="C69" s="57"/>
      <c r="D69" s="82"/>
      <c r="E69" s="82"/>
      <c r="F69" s="82"/>
    </row>
    <row r="70" spans="2:6" ht="11.25">
      <c r="B70" s="59" t="s">
        <v>439</v>
      </c>
      <c r="C70" s="57" t="str">
        <f>IF(IOR!D43=0," ",IOR!D43)</f>
        <v xml:space="preserve"> </v>
      </c>
      <c r="D70" s="82" t="str">
        <f>IF(IOR!E43=0," ",IOR!E43)</f>
        <v xml:space="preserve"> </v>
      </c>
      <c r="E70" s="82"/>
      <c r="F70" s="82" t="str">
        <f>IF(IOR!F43=0," ",IOR!F43)</f>
        <v xml:space="preserve"> </v>
      </c>
    </row>
    <row r="71" spans="2:6" ht="11.25">
      <c r="B71" s="59" t="s">
        <v>440</v>
      </c>
      <c r="C71" s="57" t="str">
        <f>IF(IOR!D44=0," ",IOR!D44)</f>
        <v xml:space="preserve"> </v>
      </c>
      <c r="D71" s="82" t="str">
        <f>IF(IOR!E44=0," ",IOR!E44)</f>
        <v xml:space="preserve"> </v>
      </c>
      <c r="E71" s="82"/>
      <c r="F71" s="82" t="str">
        <f>IF(IOR!F44=0," ",IOR!F44)</f>
        <v xml:space="preserve"> </v>
      </c>
    </row>
    <row r="72" spans="2:6" ht="11.25">
      <c r="B72" s="58" t="s">
        <v>441</v>
      </c>
      <c r="C72" s="57" t="str">
        <f>IF(IOR!D45=0," ",IOR!D45)</f>
        <v xml:space="preserve"> </v>
      </c>
      <c r="D72" s="82" t="str">
        <f>IF(IOR!E45=0," ",IOR!E45)</f>
        <v xml:space="preserve"> </v>
      </c>
      <c r="E72" s="82"/>
      <c r="F72" s="82" t="str">
        <f>IF(IOR!F45=0," ",IOR!F45)</f>
        <v xml:space="preserve"> </v>
      </c>
    </row>
    <row r="73" spans="2:6" ht="11.25">
      <c r="B73" s="59"/>
      <c r="C73" s="57"/>
      <c r="D73" s="61"/>
      <c r="E73" s="61"/>
      <c r="F73" s="61"/>
    </row>
    <row r="74" spans="2:6" ht="11.25">
      <c r="B74" s="58"/>
      <c r="C74" s="57"/>
      <c r="D74" s="56"/>
      <c r="E74" s="56"/>
      <c r="F74" s="55"/>
    </row>
    <row r="75" spans="2:6" ht="11.25">
      <c r="B75" s="472" t="s">
        <v>489</v>
      </c>
      <c r="C75" s="472"/>
      <c r="D75" s="472"/>
      <c r="E75" s="472"/>
      <c r="F75" s="472"/>
    </row>
    <row r="76" spans="2:6" ht="11.25">
      <c r="B76" s="472"/>
      <c r="C76" s="472"/>
      <c r="D76" s="472"/>
      <c r="E76" s="472"/>
      <c r="F76" s="472"/>
    </row>
    <row r="77" spans="2:6" ht="11.25" hidden="1">
      <c r="D77" s="54"/>
      <c r="E77" s="54"/>
      <c r="F77" s="54"/>
    </row>
    <row r="78" spans="2:6" ht="11.25" hidden="1">
      <c r="D78" s="54"/>
      <c r="E78" s="54"/>
      <c r="F78" s="54"/>
    </row>
    <row r="79" spans="2:6" ht="11.25" hidden="1">
      <c r="D79" s="54"/>
      <c r="E79" s="54"/>
      <c r="F79" s="54"/>
    </row>
    <row r="80" spans="2:6" ht="11.25" hidden="1">
      <c r="D80" s="54"/>
      <c r="E80" s="54"/>
      <c r="F80" s="54"/>
    </row>
    <row r="81" spans="4:6" ht="11.25" hidden="1">
      <c r="D81" s="54"/>
      <c r="E81" s="54"/>
      <c r="F81" s="54"/>
    </row>
    <row r="82" spans="4:6" ht="11.25" hidden="1">
      <c r="D82" s="54"/>
      <c r="E82" s="54"/>
      <c r="F82" s="54"/>
    </row>
    <row r="83" spans="4:6" ht="11.25" hidden="1">
      <c r="D83" s="54"/>
      <c r="E83" s="54"/>
      <c r="F83" s="54"/>
    </row>
    <row r="84" spans="4:6" ht="11.25" hidden="1">
      <c r="D84" s="54"/>
      <c r="E84" s="54"/>
      <c r="F84" s="54"/>
    </row>
    <row r="85" spans="4:6" ht="11.25" hidden="1">
      <c r="D85" s="54"/>
      <c r="E85" s="54"/>
      <c r="F85" s="54"/>
    </row>
    <row r="86" spans="4:6" ht="11.25" hidden="1">
      <c r="D86" s="54"/>
      <c r="E86" s="54"/>
      <c r="F86" s="54"/>
    </row>
    <row r="87" spans="4:6" ht="11.25" hidden="1">
      <c r="D87" s="54"/>
      <c r="E87" s="54"/>
      <c r="F87" s="54"/>
    </row>
    <row r="88" spans="4:6" ht="11.25" hidden="1">
      <c r="D88" s="54"/>
      <c r="E88" s="54"/>
      <c r="F88" s="54"/>
    </row>
    <row r="89" spans="4:6" ht="11.25" hidden="1">
      <c r="D89" s="54"/>
      <c r="E89" s="54"/>
      <c r="F89" s="54"/>
    </row>
    <row r="90" spans="4:6" ht="11.25" hidden="1">
      <c r="D90" s="54"/>
      <c r="E90" s="54"/>
      <c r="F90" s="54"/>
    </row>
    <row r="91" spans="4:6" ht="11.25" hidden="1">
      <c r="D91" s="54"/>
      <c r="E91" s="54"/>
      <c r="F91" s="54"/>
    </row>
    <row r="92" spans="4:6" ht="11.25" hidden="1">
      <c r="D92" s="54"/>
      <c r="E92" s="54"/>
      <c r="F92" s="54"/>
    </row>
    <row r="93" spans="4:6" ht="11.25" hidden="1">
      <c r="D93" s="54"/>
      <c r="E93" s="54"/>
      <c r="F93" s="54"/>
    </row>
    <row r="94" spans="4:6" ht="11.25" hidden="1">
      <c r="D94" s="54"/>
      <c r="E94" s="54"/>
      <c r="F94" s="54"/>
    </row>
    <row r="95" spans="4:6" ht="11.25" hidden="1">
      <c r="D95" s="54"/>
      <c r="E95" s="54"/>
      <c r="F95" s="54"/>
    </row>
    <row r="96" spans="4:6" ht="11.25" hidden="1">
      <c r="D96" s="54"/>
      <c r="E96" s="54"/>
      <c r="F96" s="54"/>
    </row>
    <row r="97" spans="4:6" ht="11.25" hidden="1">
      <c r="D97" s="54"/>
      <c r="E97" s="54"/>
      <c r="F97" s="54"/>
    </row>
    <row r="98" spans="4:6" ht="11.25" hidden="1">
      <c r="D98" s="54"/>
      <c r="E98" s="54"/>
      <c r="F98" s="54"/>
    </row>
    <row r="99" spans="4:6" ht="11.25" hidden="1">
      <c r="D99" s="54"/>
      <c r="E99" s="54"/>
      <c r="F99" s="54"/>
    </row>
    <row r="100" spans="4:6" ht="11.25" hidden="1">
      <c r="D100" s="54"/>
      <c r="E100" s="54"/>
      <c r="F100" s="54"/>
    </row>
    <row r="101" spans="4:6" ht="11.25" hidden="1">
      <c r="D101" s="54"/>
      <c r="E101" s="54"/>
      <c r="F101" s="54"/>
    </row>
    <row r="102" spans="4:6" ht="11.25" hidden="1">
      <c r="D102" s="54"/>
      <c r="E102" s="54"/>
      <c r="F102" s="54"/>
    </row>
    <row r="103" spans="4:6" ht="11.25" hidden="1">
      <c r="D103" s="54"/>
      <c r="E103" s="54"/>
      <c r="F103" s="54"/>
    </row>
    <row r="104" spans="4:6" ht="11.25" hidden="1">
      <c r="D104" s="54"/>
      <c r="E104" s="54"/>
      <c r="F104" s="54"/>
    </row>
    <row r="105" spans="4:6" ht="11.25" hidden="1">
      <c r="D105" s="54"/>
      <c r="E105" s="54"/>
      <c r="F105" s="54"/>
    </row>
    <row r="106" spans="4:6" ht="11.25" hidden="1">
      <c r="D106" s="54"/>
      <c r="E106" s="54"/>
      <c r="F106" s="54"/>
    </row>
    <row r="107" spans="4:6" ht="11.25" hidden="1">
      <c r="D107" s="54"/>
      <c r="E107" s="54"/>
      <c r="F107" s="54"/>
    </row>
    <row r="108" spans="4:6" ht="11.25" hidden="1">
      <c r="D108" s="54"/>
      <c r="E108" s="54"/>
      <c r="F108" s="54"/>
    </row>
    <row r="109" spans="4:6" ht="11.25" hidden="1">
      <c r="D109" s="54"/>
      <c r="E109" s="54"/>
      <c r="F109" s="54"/>
    </row>
    <row r="110" spans="4:6" ht="11.25" hidden="1">
      <c r="D110" s="54"/>
      <c r="E110" s="54"/>
      <c r="F110" s="54"/>
    </row>
    <row r="111" spans="4:6" ht="11.25" hidden="1">
      <c r="D111" s="54"/>
      <c r="E111" s="54"/>
      <c r="F111" s="54"/>
    </row>
    <row r="112" spans="4:6" ht="11.25" hidden="1">
      <c r="D112" s="54"/>
      <c r="E112" s="54"/>
      <c r="F112" s="54"/>
    </row>
    <row r="113" spans="4:6" ht="11.25" hidden="1">
      <c r="D113" s="54"/>
      <c r="E113" s="54"/>
      <c r="F113" s="54"/>
    </row>
    <row r="114" spans="4:6" ht="11.25" hidden="1">
      <c r="D114" s="54"/>
      <c r="E114" s="54"/>
      <c r="F114" s="54"/>
    </row>
    <row r="115" spans="4:6" ht="11.25" hidden="1">
      <c r="D115" s="54"/>
      <c r="E115" s="54"/>
      <c r="F115" s="54"/>
    </row>
    <row r="116" spans="4:6" ht="11.25" hidden="1">
      <c r="D116" s="54"/>
      <c r="E116" s="54"/>
      <c r="F116" s="54"/>
    </row>
    <row r="117" spans="4:6" ht="11.25" hidden="1">
      <c r="D117" s="54"/>
      <c r="E117" s="54"/>
      <c r="F117" s="54"/>
    </row>
    <row r="118" spans="4:6" ht="11.25" hidden="1">
      <c r="D118" s="54"/>
      <c r="E118" s="54"/>
      <c r="F118" s="54"/>
    </row>
    <row r="119" spans="4:6" ht="11.25" hidden="1">
      <c r="D119" s="54"/>
      <c r="E119" s="54"/>
      <c r="F119" s="54"/>
    </row>
    <row r="120" spans="4:6" ht="11.25" hidden="1">
      <c r="D120" s="54"/>
      <c r="E120" s="54"/>
      <c r="F120" s="54"/>
    </row>
    <row r="121" spans="4:6" ht="11.25" hidden="1">
      <c r="D121" s="54"/>
      <c r="E121" s="54"/>
      <c r="F121" s="54"/>
    </row>
    <row r="122" spans="4:6" ht="11.25" hidden="1">
      <c r="D122" s="54"/>
      <c r="E122" s="54"/>
      <c r="F122" s="54"/>
    </row>
    <row r="123" spans="4:6" ht="11.25" hidden="1">
      <c r="D123" s="54"/>
      <c r="E123" s="54"/>
      <c r="F123" s="54"/>
    </row>
    <row r="124" spans="4:6" ht="11.25" hidden="1">
      <c r="D124" s="54"/>
      <c r="E124" s="54"/>
      <c r="F124" s="54"/>
    </row>
    <row r="125" spans="4:6" ht="11.25" hidden="1">
      <c r="D125" s="54"/>
      <c r="E125" s="54"/>
      <c r="F125" s="54"/>
    </row>
    <row r="126" spans="4:6" ht="11.25" hidden="1">
      <c r="D126" s="54"/>
      <c r="E126" s="54"/>
      <c r="F126" s="54"/>
    </row>
    <row r="127" spans="4:6" ht="11.25" hidden="1">
      <c r="D127" s="54"/>
      <c r="E127" s="54"/>
      <c r="F127" s="54"/>
    </row>
    <row r="128" spans="4:6" ht="11.25" hidden="1">
      <c r="D128" s="54"/>
      <c r="E128" s="54"/>
      <c r="F128" s="54"/>
    </row>
    <row r="129" spans="4:6" ht="11.25" hidden="1">
      <c r="D129" s="54"/>
      <c r="E129" s="54"/>
      <c r="F129" s="54"/>
    </row>
    <row r="130" spans="4:6" ht="11.25" hidden="1">
      <c r="D130" s="54"/>
      <c r="E130" s="54"/>
      <c r="F130" s="54"/>
    </row>
    <row r="131" spans="4:6" ht="11.25" hidden="1">
      <c r="D131" s="54"/>
      <c r="E131" s="54"/>
      <c r="F131" s="54"/>
    </row>
    <row r="132" spans="4:6" ht="11.25" hidden="1">
      <c r="D132" s="54"/>
      <c r="E132" s="54"/>
      <c r="F132" s="54"/>
    </row>
    <row r="133" spans="4:6" ht="11.25" hidden="1">
      <c r="D133" s="54"/>
      <c r="E133" s="54"/>
      <c r="F133" s="54"/>
    </row>
    <row r="134" spans="4:6" ht="11.25" hidden="1">
      <c r="D134" s="54"/>
      <c r="E134" s="54"/>
      <c r="F134" s="54"/>
    </row>
    <row r="135" spans="4:6" ht="11.25" hidden="1">
      <c r="D135" s="54"/>
      <c r="E135" s="54"/>
      <c r="F135" s="54"/>
    </row>
    <row r="136" spans="4:6" ht="11.25" hidden="1">
      <c r="D136" s="54"/>
      <c r="E136" s="54"/>
      <c r="F136" s="54"/>
    </row>
    <row r="137" spans="4:6" ht="11.25" hidden="1">
      <c r="D137" s="54"/>
      <c r="E137" s="54"/>
      <c r="F137" s="54"/>
    </row>
    <row r="138" spans="4:6" ht="11.25" hidden="1">
      <c r="D138" s="54"/>
      <c r="E138" s="54"/>
      <c r="F138" s="54"/>
    </row>
    <row r="139" spans="4:6" ht="11.25" hidden="1">
      <c r="D139" s="54"/>
      <c r="E139" s="54"/>
      <c r="F139" s="54"/>
    </row>
    <row r="140" spans="4:6" ht="11.25" hidden="1">
      <c r="D140" s="54"/>
      <c r="E140" s="54"/>
      <c r="F140" s="54"/>
    </row>
    <row r="141" spans="4:6" ht="11.25" hidden="1">
      <c r="D141" s="54"/>
      <c r="E141" s="54"/>
      <c r="F141" s="54"/>
    </row>
    <row r="142" spans="4:6" ht="11.25" hidden="1">
      <c r="D142" s="54"/>
      <c r="E142" s="54"/>
      <c r="F142" s="54"/>
    </row>
    <row r="143" spans="4:6" ht="11.25" hidden="1">
      <c r="D143" s="54"/>
      <c r="E143" s="54"/>
      <c r="F143" s="54"/>
    </row>
    <row r="144" spans="4:6" ht="11.25" hidden="1">
      <c r="D144" s="54"/>
      <c r="E144" s="54"/>
      <c r="F144" s="54"/>
    </row>
    <row r="145" spans="4:6" ht="11.25" hidden="1">
      <c r="D145" s="54"/>
      <c r="E145" s="54"/>
      <c r="F145" s="54"/>
    </row>
    <row r="146" spans="4:6" ht="11.25" hidden="1">
      <c r="D146" s="54"/>
      <c r="E146" s="54"/>
      <c r="F146" s="54"/>
    </row>
    <row r="147" spans="4:6" ht="11.25" hidden="1">
      <c r="D147" s="54"/>
      <c r="E147" s="54"/>
      <c r="F147" s="54"/>
    </row>
    <row r="148" spans="4:6" ht="11.25" hidden="1">
      <c r="D148" s="54"/>
      <c r="E148" s="54"/>
      <c r="F148" s="54"/>
    </row>
    <row r="149" spans="4:6" ht="11.25" hidden="1">
      <c r="D149" s="54"/>
      <c r="E149" s="54"/>
      <c r="F149" s="54"/>
    </row>
    <row r="150" spans="4:6" ht="11.25" hidden="1">
      <c r="D150" s="54"/>
      <c r="E150" s="54"/>
      <c r="F150" s="54"/>
    </row>
    <row r="151" spans="4:6" ht="11.25" hidden="1">
      <c r="D151" s="54"/>
      <c r="E151" s="54"/>
      <c r="F151" s="54"/>
    </row>
    <row r="152" spans="4:6" ht="11.25" hidden="1">
      <c r="D152" s="54"/>
      <c r="E152" s="54"/>
      <c r="F152" s="54"/>
    </row>
    <row r="153" spans="4:6" ht="11.25" hidden="1">
      <c r="D153" s="54"/>
      <c r="E153" s="54"/>
      <c r="F153" s="54"/>
    </row>
    <row r="154" spans="4:6" ht="11.25" hidden="1">
      <c r="D154" s="54"/>
      <c r="E154" s="54"/>
      <c r="F154" s="54"/>
    </row>
    <row r="155" spans="4:6" ht="11.25" hidden="1">
      <c r="D155" s="54"/>
      <c r="E155" s="54"/>
      <c r="F155" s="54"/>
    </row>
    <row r="156" spans="4:6" ht="11.25" hidden="1">
      <c r="D156" s="54"/>
      <c r="E156" s="54"/>
      <c r="F156" s="54"/>
    </row>
    <row r="157" spans="4:6" ht="11.25" hidden="1">
      <c r="D157" s="54"/>
      <c r="E157" s="54"/>
      <c r="F157" s="54"/>
    </row>
    <row r="158" spans="4:6" ht="11.25" hidden="1">
      <c r="D158" s="54"/>
      <c r="E158" s="54"/>
      <c r="F158" s="54"/>
    </row>
    <row r="159" spans="4:6" ht="11.25" hidden="1">
      <c r="D159" s="54"/>
      <c r="E159" s="54"/>
      <c r="F159" s="54"/>
    </row>
    <row r="160" spans="4:6" ht="11.25" hidden="1">
      <c r="D160" s="54"/>
      <c r="E160" s="54"/>
      <c r="F160" s="54"/>
    </row>
    <row r="161" spans="4:6" ht="11.25" hidden="1">
      <c r="D161" s="54"/>
      <c r="E161" s="54"/>
      <c r="F161" s="54"/>
    </row>
    <row r="162" spans="4:6" ht="11.25" hidden="1">
      <c r="D162" s="54"/>
      <c r="E162" s="54"/>
      <c r="F162" s="54"/>
    </row>
    <row r="163" spans="4:6" ht="11.25" hidden="1">
      <c r="D163" s="54"/>
      <c r="E163" s="54"/>
      <c r="F163" s="54"/>
    </row>
    <row r="164" spans="4:6" ht="11.25" hidden="1">
      <c r="D164" s="54"/>
      <c r="E164" s="54"/>
      <c r="F164" s="54"/>
    </row>
    <row r="165" spans="4:6" ht="11.25" hidden="1">
      <c r="D165" s="54"/>
      <c r="E165" s="54"/>
      <c r="F165" s="54"/>
    </row>
    <row r="166" spans="4:6" ht="11.25" hidden="1">
      <c r="D166" s="54"/>
      <c r="E166" s="54"/>
      <c r="F166" s="54"/>
    </row>
    <row r="167" spans="4:6" ht="11.25" hidden="1">
      <c r="D167" s="54"/>
      <c r="E167" s="54"/>
      <c r="F167" s="54"/>
    </row>
    <row r="168" spans="4:6" ht="11.25" hidden="1">
      <c r="D168" s="54"/>
      <c r="E168" s="54"/>
      <c r="F168" s="54"/>
    </row>
    <row r="169" spans="4:6" ht="11.25" hidden="1">
      <c r="D169" s="54"/>
      <c r="E169" s="54"/>
      <c r="F169" s="54"/>
    </row>
    <row r="170" spans="4:6" ht="11.25" hidden="1">
      <c r="D170" s="54"/>
      <c r="E170" s="54"/>
      <c r="F170" s="54"/>
    </row>
    <row r="171" spans="4:6" ht="11.25" hidden="1">
      <c r="D171" s="54"/>
      <c r="E171" s="54"/>
      <c r="F171" s="54"/>
    </row>
    <row r="172" spans="4:6" ht="11.25" hidden="1">
      <c r="D172" s="54"/>
      <c r="E172" s="54"/>
      <c r="F172" s="54"/>
    </row>
    <row r="173" spans="4:6" ht="11.25" hidden="1">
      <c r="D173" s="54"/>
      <c r="E173" s="54"/>
      <c r="F173" s="54"/>
    </row>
    <row r="174" spans="4:6" ht="11.25" hidden="1">
      <c r="D174" s="54"/>
      <c r="E174" s="54"/>
      <c r="F174" s="54"/>
    </row>
    <row r="175" spans="4:6" ht="11.25" hidden="1">
      <c r="D175" s="54"/>
      <c r="E175" s="54"/>
      <c r="F175" s="54"/>
    </row>
    <row r="176" spans="4:6" ht="11.25" hidden="1">
      <c r="D176" s="54"/>
      <c r="E176" s="54"/>
      <c r="F176" s="54"/>
    </row>
    <row r="177" spans="4:6" ht="11.25" hidden="1">
      <c r="D177" s="54"/>
      <c r="E177" s="54"/>
      <c r="F177" s="54"/>
    </row>
    <row r="178" spans="4:6" ht="11.25" hidden="1">
      <c r="D178" s="54"/>
      <c r="E178" s="54"/>
      <c r="F178" s="54"/>
    </row>
    <row r="179" spans="4:6" ht="11.25" hidden="1">
      <c r="D179" s="54"/>
      <c r="E179" s="54"/>
      <c r="F179" s="54"/>
    </row>
    <row r="180" spans="4:6" ht="11.25" hidden="1">
      <c r="D180" s="54"/>
      <c r="E180" s="54"/>
      <c r="F180" s="54"/>
    </row>
    <row r="181" spans="4:6" ht="11.25" hidden="1">
      <c r="D181" s="54"/>
      <c r="E181" s="54"/>
      <c r="F181" s="54"/>
    </row>
    <row r="182" spans="4:6" ht="11.25" hidden="1">
      <c r="D182" s="54"/>
      <c r="E182" s="54"/>
      <c r="F182" s="54"/>
    </row>
    <row r="183" spans="4:6" ht="11.25" hidden="1">
      <c r="D183" s="54"/>
      <c r="E183" s="54"/>
      <c r="F183" s="54"/>
    </row>
    <row r="184" spans="4:6" ht="11.25" hidden="1">
      <c r="D184" s="54"/>
      <c r="E184" s="54"/>
      <c r="F184" s="54"/>
    </row>
    <row r="185" spans="4:6" ht="11.25" hidden="1">
      <c r="D185" s="54"/>
      <c r="E185" s="54"/>
      <c r="F185" s="54"/>
    </row>
    <row r="186" spans="4:6" ht="11.25" hidden="1">
      <c r="D186" s="54"/>
      <c r="E186" s="54"/>
      <c r="F186" s="54"/>
    </row>
    <row r="187" spans="4:6" ht="11.25" hidden="1">
      <c r="D187" s="54"/>
      <c r="E187" s="54"/>
      <c r="F187" s="54"/>
    </row>
    <row r="188" spans="4:6" ht="11.25" hidden="1">
      <c r="D188" s="54"/>
      <c r="E188" s="54"/>
      <c r="F188" s="54"/>
    </row>
    <row r="189" spans="4:6" ht="11.25" hidden="1">
      <c r="D189" s="54"/>
      <c r="E189" s="54"/>
      <c r="F189" s="54"/>
    </row>
    <row r="190" spans="4:6" ht="11.25" hidden="1">
      <c r="D190" s="54"/>
      <c r="E190" s="54"/>
      <c r="F190" s="54"/>
    </row>
    <row r="191" spans="4:6" ht="11.25" hidden="1">
      <c r="D191" s="54"/>
      <c r="E191" s="54"/>
      <c r="F191" s="54"/>
    </row>
    <row r="192" spans="4:6" ht="11.25" hidden="1">
      <c r="D192" s="54"/>
      <c r="E192" s="54"/>
      <c r="F192" s="54"/>
    </row>
    <row r="193" spans="4:6" ht="11.25" hidden="1">
      <c r="D193" s="54"/>
      <c r="E193" s="54"/>
      <c r="F193" s="54"/>
    </row>
    <row r="194" spans="4:6" ht="11.25" hidden="1">
      <c r="D194" s="54"/>
      <c r="E194" s="54"/>
      <c r="F194" s="54"/>
    </row>
    <row r="195" spans="4:6" ht="11.25" hidden="1">
      <c r="D195" s="54"/>
      <c r="E195" s="54"/>
      <c r="F195" s="54"/>
    </row>
    <row r="196" spans="4:6" ht="11.25" hidden="1">
      <c r="D196" s="54"/>
      <c r="E196" s="54"/>
      <c r="F196" s="54"/>
    </row>
    <row r="197" spans="4:6" ht="11.25" hidden="1">
      <c r="D197" s="54"/>
      <c r="E197" s="54"/>
      <c r="F197" s="54"/>
    </row>
    <row r="198" spans="4:6" ht="11.25" hidden="1">
      <c r="D198" s="54"/>
      <c r="E198" s="54"/>
      <c r="F198" s="54"/>
    </row>
    <row r="199" spans="4:6" ht="11.25" hidden="1">
      <c r="D199" s="54"/>
      <c r="E199" s="54"/>
      <c r="F199" s="54"/>
    </row>
    <row r="200" spans="4:6" ht="11.25" hidden="1">
      <c r="D200" s="54"/>
      <c r="E200" s="54"/>
      <c r="F200" s="54"/>
    </row>
    <row r="201" spans="4:6" ht="11.25" hidden="1">
      <c r="D201" s="54"/>
      <c r="E201" s="54"/>
      <c r="F201" s="54"/>
    </row>
    <row r="202" spans="4:6" ht="11.25" hidden="1">
      <c r="D202" s="54"/>
      <c r="E202" s="54"/>
      <c r="F202" s="54"/>
    </row>
    <row r="203" spans="4:6" ht="11.25" hidden="1">
      <c r="D203" s="54"/>
      <c r="E203" s="54"/>
      <c r="F203" s="54"/>
    </row>
    <row r="204" spans="4:6" ht="11.25" hidden="1">
      <c r="D204" s="54"/>
      <c r="E204" s="54"/>
      <c r="F204" s="54"/>
    </row>
    <row r="205" spans="4:6" ht="11.25" hidden="1">
      <c r="D205" s="54"/>
      <c r="E205" s="54"/>
      <c r="F205" s="54"/>
    </row>
    <row r="206" spans="4:6" ht="11.25" hidden="1">
      <c r="D206" s="54"/>
      <c r="E206" s="54"/>
      <c r="F206" s="54"/>
    </row>
    <row r="207" spans="4:6" ht="11.25" hidden="1">
      <c r="D207" s="54"/>
      <c r="E207" s="54"/>
      <c r="F207" s="54"/>
    </row>
    <row r="208" spans="4:6" ht="11.25" hidden="1">
      <c r="D208" s="54"/>
      <c r="E208" s="54"/>
      <c r="F208" s="54"/>
    </row>
    <row r="209" spans="4:6" ht="11.25" hidden="1">
      <c r="D209" s="54"/>
      <c r="E209" s="54"/>
      <c r="F209" s="54"/>
    </row>
    <row r="210" spans="4:6" ht="11.25" hidden="1">
      <c r="D210" s="54"/>
      <c r="E210" s="54"/>
      <c r="F210" s="54"/>
    </row>
    <row r="211" spans="4:6" ht="11.25" hidden="1">
      <c r="D211" s="54"/>
      <c r="E211" s="54"/>
      <c r="F211" s="54"/>
    </row>
    <row r="212" spans="4:6" ht="11.25" hidden="1">
      <c r="D212" s="54"/>
      <c r="E212" s="54"/>
      <c r="F212" s="54"/>
    </row>
    <row r="213" spans="4:6" ht="11.25" hidden="1">
      <c r="D213" s="54"/>
      <c r="E213" s="54"/>
      <c r="F213" s="54"/>
    </row>
    <row r="214" spans="4:6" ht="11.25" hidden="1">
      <c r="D214" s="54"/>
      <c r="E214" s="54"/>
      <c r="F214" s="54"/>
    </row>
    <row r="215" spans="4:6" ht="11.25" hidden="1">
      <c r="D215" s="54"/>
      <c r="E215" s="54"/>
      <c r="F215" s="54"/>
    </row>
    <row r="216" spans="4:6" ht="11.25" hidden="1">
      <c r="D216" s="54"/>
      <c r="E216" s="54"/>
      <c r="F216" s="54"/>
    </row>
    <row r="217" spans="4:6" ht="11.25" hidden="1">
      <c r="D217" s="54"/>
      <c r="E217" s="54"/>
      <c r="F217" s="54"/>
    </row>
    <row r="218" spans="4:6" ht="11.25" hidden="1">
      <c r="D218" s="54"/>
      <c r="E218" s="54"/>
      <c r="F218" s="54"/>
    </row>
    <row r="219" spans="4:6" ht="11.25" hidden="1">
      <c r="D219" s="54"/>
      <c r="E219" s="54"/>
      <c r="F219" s="54"/>
    </row>
    <row r="220" spans="4:6" ht="11.25" hidden="1">
      <c r="D220" s="54"/>
      <c r="E220" s="54"/>
      <c r="F220" s="54"/>
    </row>
    <row r="221" spans="4:6" ht="11.25" hidden="1">
      <c r="D221" s="54"/>
      <c r="E221" s="54"/>
      <c r="F221" s="54"/>
    </row>
    <row r="222" spans="4:6" ht="11.25" hidden="1">
      <c r="D222" s="54"/>
      <c r="E222" s="54"/>
      <c r="F222" s="54"/>
    </row>
    <row r="223" spans="4:6" ht="11.25" hidden="1">
      <c r="D223" s="54"/>
      <c r="E223" s="54"/>
      <c r="F223" s="54"/>
    </row>
    <row r="224" spans="4:6" ht="11.25" hidden="1">
      <c r="D224" s="54"/>
      <c r="E224" s="54"/>
      <c r="F224" s="54"/>
    </row>
    <row r="225" spans="4:6" ht="11.25" hidden="1">
      <c r="D225" s="54"/>
      <c r="E225" s="54"/>
      <c r="F225" s="54"/>
    </row>
    <row r="226" spans="4:6" ht="11.25" hidden="1">
      <c r="D226" s="54"/>
      <c r="E226" s="54"/>
      <c r="F226" s="54"/>
    </row>
    <row r="227" spans="4:6" ht="11.25" hidden="1">
      <c r="D227" s="54"/>
      <c r="E227" s="54"/>
      <c r="F227" s="54"/>
    </row>
    <row r="228" spans="4:6" ht="11.25" hidden="1">
      <c r="D228" s="54"/>
      <c r="E228" s="54"/>
      <c r="F228" s="54"/>
    </row>
    <row r="229" spans="4:6" ht="11.25" hidden="1">
      <c r="D229" s="54"/>
      <c r="E229" s="54"/>
      <c r="F229" s="54"/>
    </row>
    <row r="230" spans="4:6" ht="11.25" hidden="1">
      <c r="D230" s="54"/>
      <c r="E230" s="54"/>
      <c r="F230" s="54"/>
    </row>
    <row r="231" spans="4:6" ht="11.25" hidden="1">
      <c r="D231" s="54"/>
      <c r="E231" s="54"/>
      <c r="F231" s="54"/>
    </row>
    <row r="232" spans="4:6" ht="11.25" hidden="1">
      <c r="D232" s="54"/>
      <c r="E232" s="54"/>
      <c r="F232" s="54"/>
    </row>
    <row r="233" spans="4:6" ht="11.25" hidden="1">
      <c r="D233" s="54"/>
      <c r="E233" s="54"/>
      <c r="F233" s="54"/>
    </row>
    <row r="234" spans="4:6" ht="11.25" hidden="1">
      <c r="D234" s="54"/>
      <c r="E234" s="54"/>
      <c r="F234" s="54"/>
    </row>
    <row r="235" spans="4:6" ht="11.25" hidden="1">
      <c r="D235" s="54"/>
      <c r="E235" s="54"/>
      <c r="F235" s="54"/>
    </row>
    <row r="236" spans="4:6" ht="11.25" hidden="1">
      <c r="D236" s="54"/>
      <c r="E236" s="54"/>
      <c r="F236" s="54"/>
    </row>
    <row r="237" spans="4:6" ht="11.25" hidden="1">
      <c r="D237" s="54"/>
      <c r="E237" s="54"/>
      <c r="F237" s="54"/>
    </row>
    <row r="238" spans="4:6" ht="11.25" hidden="1">
      <c r="D238" s="54"/>
      <c r="E238" s="54"/>
      <c r="F238" s="54"/>
    </row>
    <row r="239" spans="4:6" ht="11.25" hidden="1">
      <c r="D239" s="54"/>
      <c r="E239" s="54"/>
      <c r="F239" s="54"/>
    </row>
    <row r="240" spans="4:6" ht="11.25" hidden="1">
      <c r="D240" s="54"/>
      <c r="E240" s="54"/>
      <c r="F240" s="54"/>
    </row>
    <row r="241" spans="4:6" ht="11.25" hidden="1">
      <c r="D241" s="54"/>
      <c r="E241" s="54"/>
      <c r="F241" s="54"/>
    </row>
    <row r="242" spans="4:6" ht="11.25" hidden="1">
      <c r="D242" s="54"/>
      <c r="E242" s="54"/>
      <c r="F242" s="54"/>
    </row>
    <row r="243" spans="4:6" ht="11.25" hidden="1">
      <c r="D243" s="54"/>
      <c r="E243" s="54"/>
      <c r="F243" s="54"/>
    </row>
    <row r="244" spans="4:6" ht="11.25" hidden="1">
      <c r="D244" s="54"/>
      <c r="E244" s="54"/>
      <c r="F244" s="54"/>
    </row>
    <row r="245" spans="4:6" ht="11.25" hidden="1">
      <c r="D245" s="54"/>
      <c r="E245" s="54"/>
      <c r="F245" s="54"/>
    </row>
    <row r="246" spans="4:6" ht="11.25" hidden="1">
      <c r="D246" s="54"/>
      <c r="E246" s="54"/>
      <c r="F246" s="54"/>
    </row>
    <row r="247" spans="4:6" ht="11.25" hidden="1">
      <c r="D247" s="54"/>
      <c r="E247" s="54"/>
      <c r="F247" s="54"/>
    </row>
    <row r="248" spans="4:6" ht="11.25" hidden="1">
      <c r="D248" s="54"/>
      <c r="E248" s="54"/>
      <c r="F248" s="54"/>
    </row>
    <row r="249" spans="4:6" ht="11.25" hidden="1">
      <c r="D249" s="54"/>
      <c r="E249" s="54"/>
      <c r="F249" s="54"/>
    </row>
    <row r="250" spans="4:6" ht="11.25" hidden="1">
      <c r="D250" s="54"/>
      <c r="E250" s="54"/>
      <c r="F250" s="54"/>
    </row>
    <row r="251" spans="4:6" ht="11.25" hidden="1">
      <c r="D251" s="54"/>
      <c r="E251" s="54"/>
      <c r="F251" s="54"/>
    </row>
    <row r="252" spans="4:6" ht="11.25" hidden="1">
      <c r="D252" s="54"/>
      <c r="E252" s="54"/>
      <c r="F252" s="54"/>
    </row>
    <row r="253" spans="4:6" ht="11.25" hidden="1">
      <c r="D253" s="54"/>
      <c r="E253" s="54"/>
      <c r="F253" s="54"/>
    </row>
    <row r="254" spans="4:6" ht="11.25" hidden="1">
      <c r="D254" s="54"/>
      <c r="E254" s="54"/>
      <c r="F254" s="54"/>
    </row>
    <row r="255" spans="4:6" ht="11.25" hidden="1">
      <c r="D255" s="54"/>
      <c r="E255" s="54"/>
      <c r="F255" s="54"/>
    </row>
    <row r="256" spans="4:6" ht="11.25" hidden="1">
      <c r="D256" s="54"/>
      <c r="E256" s="54"/>
      <c r="F256" s="54"/>
    </row>
    <row r="257" spans="4:6" ht="11.25" hidden="1">
      <c r="D257" s="54"/>
      <c r="E257" s="54"/>
      <c r="F257" s="54"/>
    </row>
    <row r="258" spans="4:6" ht="11.25" hidden="1">
      <c r="D258" s="54"/>
      <c r="E258" s="54"/>
      <c r="F258" s="54"/>
    </row>
    <row r="259" spans="4:6" ht="11.25" hidden="1">
      <c r="D259" s="54"/>
      <c r="E259" s="54"/>
      <c r="F259" s="54"/>
    </row>
    <row r="260" spans="4:6" ht="11.25" hidden="1">
      <c r="D260" s="54"/>
      <c r="E260" s="54"/>
      <c r="F260" s="54"/>
    </row>
    <row r="261" spans="4:6" ht="11.25" hidden="1">
      <c r="D261" s="54"/>
      <c r="E261" s="54"/>
      <c r="F261" s="54"/>
    </row>
    <row r="262" spans="4:6" ht="11.25" hidden="1">
      <c r="D262" s="54"/>
      <c r="E262" s="54"/>
      <c r="F262" s="54"/>
    </row>
    <row r="263" spans="4:6" ht="11.25" hidden="1">
      <c r="D263" s="54"/>
      <c r="E263" s="54"/>
      <c r="F263" s="54"/>
    </row>
    <row r="264" spans="4:6" ht="11.25" hidden="1">
      <c r="D264" s="54"/>
      <c r="E264" s="54"/>
      <c r="F264" s="54"/>
    </row>
    <row r="265" spans="4:6" ht="11.25" hidden="1">
      <c r="D265" s="54"/>
      <c r="E265" s="54"/>
      <c r="F265" s="54"/>
    </row>
    <row r="266" spans="4:6" ht="11.25" hidden="1">
      <c r="D266" s="54"/>
      <c r="E266" s="54"/>
      <c r="F266" s="54"/>
    </row>
    <row r="267" spans="4:6" ht="11.25" hidden="1">
      <c r="D267" s="54"/>
      <c r="E267" s="54"/>
      <c r="F267" s="54"/>
    </row>
    <row r="268" spans="4:6" ht="11.25" hidden="1">
      <c r="D268" s="54"/>
      <c r="E268" s="54"/>
      <c r="F268" s="54"/>
    </row>
    <row r="269" spans="4:6" ht="11.25" hidden="1">
      <c r="D269" s="54"/>
      <c r="E269" s="54"/>
      <c r="F269" s="54"/>
    </row>
    <row r="270" spans="4:6" ht="11.25" hidden="1">
      <c r="D270" s="54"/>
      <c r="E270" s="54"/>
      <c r="F270" s="54"/>
    </row>
    <row r="271" spans="4:6" ht="11.25" hidden="1">
      <c r="D271" s="54"/>
      <c r="E271" s="54"/>
      <c r="F271" s="54"/>
    </row>
    <row r="272" spans="4:6" ht="11.25" hidden="1">
      <c r="D272" s="54"/>
      <c r="E272" s="54"/>
      <c r="F272" s="54"/>
    </row>
    <row r="273" spans="4:6" ht="11.25" hidden="1">
      <c r="D273" s="54"/>
      <c r="E273" s="54"/>
      <c r="F273" s="54"/>
    </row>
    <row r="274" spans="4:6" ht="11.25" hidden="1">
      <c r="D274" s="54"/>
      <c r="E274" s="54"/>
      <c r="F274" s="54"/>
    </row>
    <row r="275" spans="4:6" ht="11.25" hidden="1">
      <c r="D275" s="54"/>
      <c r="E275" s="54"/>
      <c r="F275" s="54"/>
    </row>
    <row r="276" spans="4:6" ht="11.25" hidden="1">
      <c r="D276" s="54"/>
      <c r="E276" s="54"/>
      <c r="F276" s="54"/>
    </row>
    <row r="277" spans="4:6" ht="11.25" hidden="1">
      <c r="D277" s="54"/>
      <c r="E277" s="54"/>
      <c r="F277" s="54"/>
    </row>
    <row r="278" spans="4:6" ht="11.25" hidden="1">
      <c r="D278" s="54"/>
      <c r="E278" s="54"/>
      <c r="F278" s="54"/>
    </row>
    <row r="279" spans="4:6" ht="11.25" hidden="1">
      <c r="D279" s="54"/>
      <c r="E279" s="54"/>
      <c r="F279" s="54"/>
    </row>
    <row r="280" spans="4:6" ht="11.25" hidden="1">
      <c r="D280" s="54"/>
      <c r="E280" s="54"/>
      <c r="F280" s="54"/>
    </row>
    <row r="281" spans="4:6" ht="11.25" hidden="1">
      <c r="D281" s="54"/>
      <c r="E281" s="54"/>
      <c r="F281" s="54"/>
    </row>
    <row r="282" spans="4:6" ht="11.25" hidden="1">
      <c r="D282" s="54"/>
      <c r="E282" s="54"/>
      <c r="F282" s="54"/>
    </row>
    <row r="283" spans="4:6" ht="11.25" hidden="1">
      <c r="D283" s="54"/>
      <c r="E283" s="54"/>
      <c r="F283" s="54"/>
    </row>
    <row r="284" spans="4:6" ht="11.25" hidden="1">
      <c r="D284" s="54"/>
      <c r="E284" s="54"/>
      <c r="F284" s="54"/>
    </row>
    <row r="285" spans="4:6" ht="11.25" hidden="1">
      <c r="D285" s="54"/>
      <c r="E285" s="54"/>
      <c r="F285" s="54"/>
    </row>
    <row r="286" spans="4:6" ht="11.25" hidden="1">
      <c r="D286" s="54"/>
      <c r="E286" s="54"/>
      <c r="F286" s="54"/>
    </row>
    <row r="287" spans="4:6" ht="11.25" hidden="1">
      <c r="D287" s="54"/>
      <c r="E287" s="54"/>
      <c r="F287" s="54"/>
    </row>
    <row r="288" spans="4:6" ht="11.25" hidden="1">
      <c r="D288" s="54"/>
      <c r="E288" s="54"/>
      <c r="F288" s="54"/>
    </row>
    <row r="289" spans="4:6" ht="11.25" hidden="1">
      <c r="D289" s="54"/>
      <c r="E289" s="54"/>
      <c r="F289" s="54"/>
    </row>
    <row r="290" spans="4:6" ht="11.25" hidden="1">
      <c r="D290" s="54"/>
      <c r="E290" s="54"/>
      <c r="F290" s="54"/>
    </row>
    <row r="291" spans="4:6" ht="11.25" hidden="1">
      <c r="D291" s="54"/>
      <c r="E291" s="54"/>
      <c r="F291" s="54"/>
    </row>
    <row r="292" spans="4:6" ht="11.25" hidden="1">
      <c r="D292" s="54"/>
      <c r="E292" s="54"/>
      <c r="F292" s="54"/>
    </row>
    <row r="293" spans="4:6" ht="11.25" hidden="1">
      <c r="D293" s="54"/>
      <c r="E293" s="54"/>
      <c r="F293" s="54"/>
    </row>
    <row r="294" spans="4:6" ht="11.25" hidden="1">
      <c r="D294" s="54"/>
      <c r="E294" s="54"/>
      <c r="F294" s="54"/>
    </row>
    <row r="295" spans="4:6" ht="11.25" hidden="1">
      <c r="D295" s="54"/>
      <c r="E295" s="54"/>
      <c r="F295" s="54"/>
    </row>
    <row r="296" spans="4:6" ht="11.25" hidden="1">
      <c r="D296" s="54"/>
      <c r="E296" s="54"/>
      <c r="F296" s="54"/>
    </row>
    <row r="297" spans="4:6" ht="11.25" hidden="1">
      <c r="D297" s="54"/>
      <c r="E297" s="54"/>
      <c r="F297" s="54"/>
    </row>
    <row r="298" spans="4:6" ht="11.25" hidden="1">
      <c r="D298" s="54"/>
      <c r="E298" s="54"/>
      <c r="F298" s="54"/>
    </row>
    <row r="299" spans="4:6" ht="11.25" hidden="1">
      <c r="D299" s="54"/>
      <c r="E299" s="54"/>
      <c r="F299" s="54"/>
    </row>
    <row r="300" spans="4:6" ht="11.25" hidden="1">
      <c r="D300" s="54"/>
      <c r="E300" s="54"/>
      <c r="F300" s="54"/>
    </row>
    <row r="301" spans="4:6" ht="11.25" hidden="1">
      <c r="D301" s="54"/>
      <c r="E301" s="54"/>
      <c r="F301" s="54"/>
    </row>
    <row r="302" spans="4:6" ht="11.25" hidden="1">
      <c r="D302" s="54"/>
      <c r="E302" s="54"/>
      <c r="F302" s="54"/>
    </row>
    <row r="303" spans="4:6" ht="11.25" hidden="1">
      <c r="D303" s="54"/>
      <c r="E303" s="54"/>
      <c r="F303" s="54"/>
    </row>
    <row r="304" spans="4:6" ht="11.25" hidden="1">
      <c r="D304" s="54"/>
      <c r="E304" s="54"/>
      <c r="F304" s="54"/>
    </row>
    <row r="305" spans="4:6" ht="11.25" hidden="1">
      <c r="D305" s="54"/>
      <c r="E305" s="54"/>
      <c r="F305" s="54"/>
    </row>
    <row r="306" spans="4:6" ht="11.25" hidden="1">
      <c r="D306" s="54"/>
      <c r="E306" s="54"/>
      <c r="F306" s="54"/>
    </row>
    <row r="307" spans="4:6" ht="11.25" hidden="1">
      <c r="D307" s="54"/>
      <c r="E307" s="54"/>
      <c r="F307" s="54"/>
    </row>
    <row r="308" spans="4:6" ht="11.25" hidden="1">
      <c r="D308" s="54"/>
      <c r="E308" s="54"/>
      <c r="F308" s="54"/>
    </row>
    <row r="309" spans="4:6" ht="11.25" hidden="1">
      <c r="D309" s="54"/>
      <c r="E309" s="54"/>
      <c r="F309" s="54"/>
    </row>
    <row r="310" spans="4:6" ht="11.25" hidden="1">
      <c r="D310" s="54"/>
      <c r="E310" s="54"/>
      <c r="F310" s="54"/>
    </row>
    <row r="311" spans="4:6" ht="11.25" hidden="1">
      <c r="D311" s="54"/>
      <c r="E311" s="54"/>
      <c r="F311" s="54"/>
    </row>
    <row r="312" spans="4:6" ht="11.25" hidden="1">
      <c r="D312" s="54"/>
      <c r="E312" s="54"/>
      <c r="F312" s="54"/>
    </row>
    <row r="313" spans="4:6" ht="11.25" hidden="1">
      <c r="D313" s="54"/>
      <c r="E313" s="54"/>
      <c r="F313" s="54"/>
    </row>
    <row r="314" spans="4:6" ht="11.25" hidden="1">
      <c r="D314" s="54"/>
      <c r="E314" s="54"/>
      <c r="F314" s="54"/>
    </row>
    <row r="315" spans="4:6" ht="11.25" hidden="1">
      <c r="D315" s="54"/>
      <c r="E315" s="54"/>
      <c r="F315" s="54"/>
    </row>
    <row r="316" spans="4:6" ht="11.25" hidden="1">
      <c r="D316" s="54"/>
      <c r="E316" s="54"/>
      <c r="F316" s="54"/>
    </row>
    <row r="317" spans="4:6" ht="11.25" hidden="1">
      <c r="D317" s="54"/>
      <c r="E317" s="54"/>
      <c r="F317" s="54"/>
    </row>
    <row r="318" spans="4:6" ht="11.25" hidden="1">
      <c r="D318" s="54"/>
      <c r="E318" s="54"/>
      <c r="F318" s="54"/>
    </row>
    <row r="319" spans="4:6" ht="11.25" hidden="1">
      <c r="D319" s="54"/>
      <c r="E319" s="54"/>
      <c r="F319" s="54"/>
    </row>
    <row r="320" spans="4:6" ht="11.25" hidden="1">
      <c r="D320" s="54"/>
      <c r="E320" s="54"/>
      <c r="F320" s="54"/>
    </row>
    <row r="321" spans="4:6" ht="11.25" hidden="1">
      <c r="D321" s="54"/>
      <c r="E321" s="54"/>
      <c r="F321" s="54"/>
    </row>
    <row r="322" spans="4:6" ht="11.25" hidden="1">
      <c r="D322" s="54"/>
      <c r="E322" s="54"/>
      <c r="F322" s="54"/>
    </row>
    <row r="323" spans="4:6" ht="11.25" hidden="1">
      <c r="D323" s="54"/>
      <c r="E323" s="54"/>
      <c r="F323" s="54"/>
    </row>
    <row r="324" spans="4:6" ht="11.25" hidden="1">
      <c r="D324" s="54"/>
      <c r="E324" s="54"/>
      <c r="F324" s="54"/>
    </row>
    <row r="325" spans="4:6" ht="11.25" hidden="1">
      <c r="D325" s="54"/>
      <c r="E325" s="54"/>
      <c r="F325" s="54"/>
    </row>
    <row r="326" spans="4:6" ht="11.25" hidden="1">
      <c r="D326" s="54"/>
      <c r="E326" s="54"/>
      <c r="F326" s="54"/>
    </row>
    <row r="327" spans="4:6" ht="11.25" hidden="1">
      <c r="D327" s="54"/>
      <c r="E327" s="54"/>
      <c r="F327" s="54"/>
    </row>
    <row r="328" spans="4:6" ht="11.25" hidden="1">
      <c r="D328" s="54"/>
      <c r="E328" s="54"/>
      <c r="F328" s="54"/>
    </row>
    <row r="329" spans="4:6" ht="11.25" hidden="1">
      <c r="D329" s="54"/>
      <c r="E329" s="54"/>
      <c r="F329" s="54"/>
    </row>
    <row r="330" spans="4:6" ht="11.25" hidden="1">
      <c r="D330" s="54"/>
      <c r="E330" s="54"/>
      <c r="F330" s="54"/>
    </row>
    <row r="331" spans="4:6" ht="11.25" hidden="1">
      <c r="D331" s="54"/>
      <c r="E331" s="54"/>
      <c r="F331" s="54"/>
    </row>
    <row r="332" spans="4:6" ht="11.25" hidden="1">
      <c r="D332" s="54"/>
      <c r="E332" s="54"/>
      <c r="F332" s="54"/>
    </row>
    <row r="333" spans="4:6" ht="11.25" hidden="1">
      <c r="D333" s="54"/>
      <c r="E333" s="54"/>
      <c r="F333" s="54"/>
    </row>
    <row r="334" spans="4:6" ht="11.25" hidden="1">
      <c r="D334" s="54"/>
      <c r="E334" s="54"/>
      <c r="F334" s="54"/>
    </row>
    <row r="335" spans="4:6" ht="11.25" hidden="1">
      <c r="D335" s="54"/>
      <c r="E335" s="54"/>
      <c r="F335" s="54"/>
    </row>
    <row r="336" spans="4:6" ht="11.25" hidden="1">
      <c r="D336" s="54"/>
      <c r="E336" s="54"/>
      <c r="F336" s="54"/>
    </row>
    <row r="337" spans="4:6" ht="11.25" hidden="1">
      <c r="D337" s="54"/>
      <c r="E337" s="54"/>
      <c r="F337" s="54"/>
    </row>
    <row r="338" spans="4:6" ht="11.25" hidden="1">
      <c r="D338" s="54"/>
      <c r="E338" s="54"/>
      <c r="F338" s="54"/>
    </row>
    <row r="339" spans="4:6" ht="11.25" hidden="1">
      <c r="D339" s="54"/>
      <c r="E339" s="54"/>
      <c r="F339" s="54"/>
    </row>
    <row r="340" spans="4:6" ht="11.25" hidden="1">
      <c r="D340" s="54"/>
      <c r="E340" s="54"/>
      <c r="F340" s="54"/>
    </row>
    <row r="341" spans="4:6" ht="11.25" hidden="1">
      <c r="D341" s="54"/>
      <c r="E341" s="54"/>
      <c r="F341" s="54"/>
    </row>
    <row r="342" spans="4:6" ht="11.25" hidden="1">
      <c r="D342" s="54"/>
      <c r="E342" s="54"/>
      <c r="F342" s="54"/>
    </row>
    <row r="343" spans="4:6" ht="11.25" hidden="1">
      <c r="D343" s="54"/>
      <c r="E343" s="54"/>
      <c r="F343" s="54"/>
    </row>
    <row r="344" spans="4:6" ht="11.25" hidden="1">
      <c r="D344" s="54"/>
      <c r="E344" s="54"/>
      <c r="F344" s="54"/>
    </row>
    <row r="345" spans="4:6" ht="11.25" hidden="1">
      <c r="D345" s="54"/>
      <c r="E345" s="54"/>
      <c r="F345" s="54"/>
    </row>
    <row r="346" spans="4:6" ht="11.25" hidden="1">
      <c r="D346" s="54"/>
      <c r="E346" s="54"/>
      <c r="F346" s="54"/>
    </row>
    <row r="347" spans="4:6" ht="11.25" hidden="1">
      <c r="D347" s="54"/>
      <c r="E347" s="54"/>
      <c r="F347" s="54"/>
    </row>
    <row r="348" spans="4:6" ht="11.25" hidden="1">
      <c r="D348" s="54"/>
      <c r="E348" s="54"/>
      <c r="F348" s="54"/>
    </row>
    <row r="349" spans="4:6" ht="11.25" hidden="1">
      <c r="D349" s="54"/>
      <c r="E349" s="54"/>
      <c r="F349" s="54"/>
    </row>
    <row r="350" spans="4:6" ht="11.25" hidden="1">
      <c r="D350" s="54"/>
      <c r="E350" s="54"/>
      <c r="F350" s="54"/>
    </row>
    <row r="351" spans="4:6" ht="11.25" hidden="1">
      <c r="D351" s="54"/>
      <c r="E351" s="54"/>
      <c r="F351" s="54"/>
    </row>
    <row r="352" spans="4:6" ht="11.25" hidden="1">
      <c r="D352" s="54"/>
      <c r="E352" s="54"/>
      <c r="F352" s="54"/>
    </row>
    <row r="353" spans="4:6" ht="11.25" hidden="1">
      <c r="D353" s="54"/>
      <c r="E353" s="54"/>
      <c r="F353" s="54"/>
    </row>
    <row r="354" spans="4:6" ht="11.25" hidden="1">
      <c r="D354" s="54"/>
      <c r="E354" s="54"/>
      <c r="F354" s="54"/>
    </row>
    <row r="355" spans="4:6" ht="11.25" hidden="1">
      <c r="D355" s="54"/>
      <c r="E355" s="54"/>
      <c r="F355" s="54"/>
    </row>
    <row r="356" spans="4:6" ht="11.25" hidden="1">
      <c r="D356" s="54"/>
      <c r="E356" s="54"/>
      <c r="F356" s="54"/>
    </row>
    <row r="357" spans="4:6" ht="11.25" hidden="1">
      <c r="D357" s="54"/>
      <c r="E357" s="54"/>
      <c r="F357" s="54"/>
    </row>
    <row r="358" spans="4:6" ht="11.25" hidden="1">
      <c r="D358" s="54"/>
      <c r="E358" s="54"/>
      <c r="F358" s="54"/>
    </row>
    <row r="359" spans="4:6" ht="11.25" hidden="1">
      <c r="D359" s="54"/>
      <c r="E359" s="54"/>
      <c r="F359" s="54"/>
    </row>
    <row r="360" spans="4:6" ht="11.25" hidden="1">
      <c r="D360" s="54"/>
      <c r="E360" s="54"/>
      <c r="F360" s="54"/>
    </row>
    <row r="361" spans="4:6" ht="11.25" hidden="1">
      <c r="D361" s="54"/>
      <c r="E361" s="54"/>
      <c r="F361" s="54"/>
    </row>
    <row r="362" spans="4:6" ht="11.25" hidden="1">
      <c r="D362" s="54"/>
      <c r="E362" s="54"/>
      <c r="F362" s="54"/>
    </row>
    <row r="363" spans="4:6" ht="11.25" hidden="1">
      <c r="D363" s="54"/>
      <c r="E363" s="54"/>
      <c r="F363" s="54"/>
    </row>
    <row r="364" spans="4:6" ht="11.25" hidden="1">
      <c r="D364" s="54"/>
      <c r="E364" s="54"/>
      <c r="F364" s="54"/>
    </row>
    <row r="365" spans="4:6" ht="11.25" hidden="1">
      <c r="D365" s="54"/>
      <c r="E365" s="54"/>
      <c r="F365" s="54"/>
    </row>
    <row r="366" spans="4:6" ht="11.25" hidden="1">
      <c r="D366" s="54"/>
      <c r="E366" s="54"/>
      <c r="F366" s="54"/>
    </row>
    <row r="367" spans="4:6" ht="11.25" hidden="1">
      <c r="D367" s="54"/>
      <c r="E367" s="54"/>
      <c r="F367" s="54"/>
    </row>
    <row r="368" spans="4:6" ht="11.25" hidden="1">
      <c r="D368" s="54"/>
      <c r="E368" s="54"/>
      <c r="F368" s="54"/>
    </row>
    <row r="369" spans="4:6" ht="11.25" hidden="1">
      <c r="D369" s="54"/>
      <c r="E369" s="54"/>
      <c r="F369" s="54"/>
    </row>
    <row r="370" spans="4:6" ht="11.25" hidden="1">
      <c r="D370" s="54"/>
      <c r="E370" s="54"/>
      <c r="F370" s="54"/>
    </row>
    <row r="371" spans="4:6" ht="11.25" hidden="1">
      <c r="D371" s="54"/>
      <c r="E371" s="54"/>
      <c r="F371" s="54"/>
    </row>
    <row r="372" spans="4:6" ht="11.25" hidden="1">
      <c r="D372" s="54"/>
      <c r="E372" s="54"/>
      <c r="F372" s="54"/>
    </row>
    <row r="373" spans="4:6" ht="11.25" hidden="1">
      <c r="D373" s="54"/>
      <c r="E373" s="54"/>
      <c r="F373" s="54"/>
    </row>
    <row r="374" spans="4:6" ht="11.25" hidden="1">
      <c r="D374" s="54"/>
      <c r="E374" s="54"/>
      <c r="F374" s="54"/>
    </row>
    <row r="375" spans="4:6" ht="11.25" hidden="1">
      <c r="D375" s="54"/>
      <c r="E375" s="54"/>
      <c r="F375" s="54"/>
    </row>
    <row r="376" spans="4:6" ht="11.25" hidden="1">
      <c r="D376" s="54"/>
      <c r="E376" s="54"/>
      <c r="F376" s="54"/>
    </row>
    <row r="377" spans="4:6" ht="11.25" hidden="1">
      <c r="D377" s="54"/>
      <c r="E377" s="54"/>
      <c r="F377" s="54"/>
    </row>
    <row r="378" spans="4:6" ht="11.25" hidden="1">
      <c r="D378" s="54"/>
      <c r="E378" s="54"/>
      <c r="F378" s="54"/>
    </row>
    <row r="379" spans="4:6" ht="11.25" hidden="1">
      <c r="D379" s="54"/>
      <c r="E379" s="54"/>
      <c r="F379" s="54"/>
    </row>
    <row r="380" spans="4:6" ht="11.25" hidden="1">
      <c r="D380" s="54"/>
      <c r="E380" s="54"/>
      <c r="F380" s="54"/>
    </row>
    <row r="381" spans="4:6" ht="11.25" hidden="1">
      <c r="D381" s="54"/>
      <c r="E381" s="54"/>
      <c r="F381" s="54"/>
    </row>
    <row r="382" spans="4:6" ht="11.25" hidden="1">
      <c r="D382" s="54"/>
      <c r="E382" s="54"/>
      <c r="F382" s="54"/>
    </row>
    <row r="383" spans="4:6" ht="11.25" hidden="1">
      <c r="D383" s="54"/>
      <c r="E383" s="54"/>
      <c r="F383" s="54"/>
    </row>
    <row r="384" spans="4:6" ht="11.25" hidden="1">
      <c r="D384" s="54"/>
      <c r="E384" s="54"/>
      <c r="F384" s="54"/>
    </row>
    <row r="385" spans="4:6" ht="11.25" hidden="1">
      <c r="D385" s="54"/>
      <c r="E385" s="54"/>
      <c r="F385" s="54"/>
    </row>
    <row r="386" spans="4:6" ht="11.25" hidden="1">
      <c r="D386" s="54"/>
      <c r="E386" s="54"/>
      <c r="F386" s="54"/>
    </row>
    <row r="387" spans="4:6" ht="11.25" hidden="1">
      <c r="D387" s="54"/>
      <c r="E387" s="54"/>
      <c r="F387" s="54"/>
    </row>
    <row r="388" spans="4:6" ht="11.25" hidden="1">
      <c r="D388" s="54"/>
      <c r="E388" s="54"/>
      <c r="F388" s="54"/>
    </row>
    <row r="389" spans="4:6" ht="11.25" hidden="1">
      <c r="D389" s="54"/>
      <c r="E389" s="54"/>
      <c r="F389" s="54"/>
    </row>
    <row r="390" spans="4:6" ht="11.25" hidden="1">
      <c r="D390" s="54"/>
      <c r="E390" s="54"/>
      <c r="F390" s="54"/>
    </row>
    <row r="391" spans="4:6" ht="11.25" hidden="1">
      <c r="D391" s="54"/>
      <c r="E391" s="54"/>
      <c r="F391" s="54"/>
    </row>
    <row r="392" spans="4:6" ht="11.25" hidden="1">
      <c r="D392" s="54"/>
      <c r="E392" s="54"/>
      <c r="F392" s="54"/>
    </row>
    <row r="393" spans="4:6" ht="11.25" hidden="1">
      <c r="D393" s="54"/>
      <c r="E393" s="54"/>
      <c r="F393" s="54"/>
    </row>
    <row r="394" spans="4:6" ht="11.25" hidden="1">
      <c r="D394" s="54"/>
      <c r="E394" s="54"/>
      <c r="F394" s="54"/>
    </row>
    <row r="395" spans="4:6" ht="11.25" hidden="1">
      <c r="D395" s="54"/>
      <c r="E395" s="54"/>
      <c r="F395" s="54"/>
    </row>
    <row r="396" spans="4:6" ht="11.25" hidden="1">
      <c r="D396" s="54"/>
      <c r="E396" s="54"/>
      <c r="F396" s="54"/>
    </row>
    <row r="397" spans="4:6" ht="11.25" hidden="1">
      <c r="D397" s="54"/>
      <c r="E397" s="54"/>
      <c r="F397" s="54"/>
    </row>
    <row r="398" spans="4:6" ht="11.25" hidden="1">
      <c r="D398" s="54"/>
      <c r="E398" s="54"/>
      <c r="F398" s="54"/>
    </row>
    <row r="399" spans="4:6" ht="11.25" hidden="1">
      <c r="D399" s="54"/>
      <c r="E399" s="54"/>
      <c r="F399" s="54"/>
    </row>
    <row r="400" spans="4:6" ht="11.25" hidden="1">
      <c r="D400" s="54"/>
      <c r="E400" s="54"/>
      <c r="F400" s="54"/>
    </row>
    <row r="401" spans="4:6" ht="11.25" hidden="1">
      <c r="D401" s="54"/>
      <c r="E401" s="54"/>
      <c r="F401" s="54"/>
    </row>
    <row r="402" spans="4:6" ht="11.25" hidden="1">
      <c r="D402" s="54"/>
      <c r="E402" s="54"/>
      <c r="F402" s="54"/>
    </row>
    <row r="403" spans="4:6" ht="11.25" hidden="1">
      <c r="D403" s="54"/>
      <c r="E403" s="54"/>
      <c r="F403" s="54"/>
    </row>
    <row r="404" spans="4:6" ht="11.25" hidden="1">
      <c r="D404" s="54"/>
      <c r="E404" s="54"/>
      <c r="F404" s="54"/>
    </row>
    <row r="405" spans="4:6" ht="11.25" hidden="1">
      <c r="D405" s="54"/>
      <c r="E405" s="54"/>
      <c r="F405" s="54"/>
    </row>
    <row r="406" spans="4:6" ht="11.25" hidden="1">
      <c r="D406" s="54"/>
      <c r="E406" s="54"/>
      <c r="F406" s="54"/>
    </row>
    <row r="407" spans="4:6" ht="11.25" hidden="1">
      <c r="D407" s="54"/>
      <c r="E407" s="54"/>
      <c r="F407" s="54"/>
    </row>
    <row r="408" spans="4:6" ht="11.25" hidden="1">
      <c r="D408" s="54"/>
      <c r="E408" s="54"/>
      <c r="F408" s="54"/>
    </row>
    <row r="409" spans="4:6" ht="11.25" hidden="1">
      <c r="D409" s="54"/>
      <c r="E409" s="54"/>
      <c r="F409" s="54"/>
    </row>
    <row r="410" spans="4:6" ht="11.25" hidden="1">
      <c r="D410" s="54"/>
      <c r="E410" s="54"/>
      <c r="F410" s="54"/>
    </row>
    <row r="411" spans="4:6" ht="11.25" hidden="1">
      <c r="D411" s="54"/>
      <c r="E411" s="54"/>
      <c r="F411" s="54"/>
    </row>
    <row r="412" spans="4:6" ht="11.25" hidden="1">
      <c r="D412" s="54"/>
      <c r="E412" s="54"/>
      <c r="F412" s="54"/>
    </row>
    <row r="413" spans="4:6" ht="11.25" hidden="1">
      <c r="D413" s="54"/>
      <c r="E413" s="54"/>
      <c r="F413" s="54"/>
    </row>
    <row r="414" spans="4:6" ht="11.25" hidden="1">
      <c r="D414" s="54"/>
      <c r="E414" s="54"/>
      <c r="F414" s="54"/>
    </row>
    <row r="415" spans="4:6" ht="11.25" hidden="1">
      <c r="D415" s="54"/>
      <c r="E415" s="54"/>
      <c r="F415" s="54"/>
    </row>
    <row r="416" spans="4:6" ht="11.25" hidden="1">
      <c r="D416" s="54"/>
      <c r="E416" s="54"/>
      <c r="F416" s="54"/>
    </row>
    <row r="417" spans="4:6" ht="11.25" hidden="1">
      <c r="D417" s="54"/>
      <c r="E417" s="54"/>
      <c r="F417" s="54"/>
    </row>
    <row r="418" spans="4:6" ht="11.25" hidden="1">
      <c r="D418" s="54"/>
      <c r="E418" s="54"/>
      <c r="F418" s="54"/>
    </row>
    <row r="419" spans="4:6" ht="11.25" hidden="1">
      <c r="D419" s="54"/>
      <c r="E419" s="54"/>
      <c r="F419" s="54"/>
    </row>
    <row r="420" spans="4:6" ht="11.25" hidden="1">
      <c r="D420" s="54"/>
      <c r="E420" s="54"/>
      <c r="F420" s="54"/>
    </row>
    <row r="421" spans="4:6" ht="11.25" hidden="1">
      <c r="D421" s="54"/>
      <c r="E421" s="54"/>
      <c r="F421" s="54"/>
    </row>
    <row r="422" spans="4:6" ht="11.25" hidden="1">
      <c r="D422" s="54"/>
      <c r="E422" s="54"/>
      <c r="F422" s="54"/>
    </row>
    <row r="423" spans="4:6" ht="11.25" hidden="1">
      <c r="D423" s="54"/>
      <c r="E423" s="54"/>
      <c r="F423" s="54"/>
    </row>
    <row r="424" spans="4:6" ht="11.25" hidden="1">
      <c r="D424" s="54"/>
      <c r="E424" s="54"/>
      <c r="F424" s="54"/>
    </row>
    <row r="425" spans="4:6" ht="11.25" hidden="1">
      <c r="D425" s="54"/>
      <c r="E425" s="54"/>
      <c r="F425" s="54"/>
    </row>
    <row r="426" spans="4:6" ht="11.25" hidden="1">
      <c r="D426" s="54"/>
      <c r="E426" s="54"/>
      <c r="F426" s="54"/>
    </row>
    <row r="427" spans="4:6" ht="11.25" hidden="1">
      <c r="D427" s="54"/>
      <c r="E427" s="54"/>
      <c r="F427" s="54"/>
    </row>
    <row r="428" spans="4:6" ht="11.25" hidden="1">
      <c r="D428" s="54"/>
      <c r="E428" s="54"/>
      <c r="F428" s="54"/>
    </row>
    <row r="429" spans="4:6" ht="11.25" hidden="1"/>
    <row r="430" spans="4:6" ht="11.25" hidden="1"/>
    <row r="431" spans="4:6" ht="11.25" hidden="1"/>
    <row r="432" spans="4:6" ht="11.25" hidden="1"/>
    <row r="433" spans="4:6" ht="11.25" hidden="1"/>
    <row r="434" spans="4:6" ht="11.25" hidden="1">
      <c r="D434" s="54"/>
      <c r="E434" s="54"/>
      <c r="F434" s="54"/>
    </row>
    <row r="435" spans="4:6" ht="11.25" hidden="1">
      <c r="D435" s="54"/>
      <c r="E435" s="54"/>
      <c r="F435" s="54"/>
    </row>
    <row r="436" spans="4:6" ht="11.25" hidden="1">
      <c r="D436" s="54"/>
      <c r="E436" s="54"/>
      <c r="F436" s="54"/>
    </row>
    <row r="437" spans="4:6" ht="11.25" hidden="1">
      <c r="D437" s="54"/>
      <c r="E437" s="54"/>
      <c r="F437" s="54"/>
    </row>
    <row r="438" spans="4:6" ht="11.25" hidden="1" customHeight="1">
      <c r="D438" s="54"/>
      <c r="E438" s="54"/>
      <c r="F438" s="54"/>
    </row>
    <row r="439" spans="4:6" ht="11.25" hidden="1" customHeight="1">
      <c r="D439" s="54"/>
      <c r="E439" s="54"/>
      <c r="F439" s="54"/>
    </row>
    <row r="440" spans="4:6" ht="11.25" hidden="1" customHeight="1">
      <c r="D440" s="54"/>
      <c r="E440" s="54"/>
      <c r="F440" s="54"/>
    </row>
    <row r="441" spans="4:6" ht="11.25" hidden="1" customHeight="1">
      <c r="D441" s="54"/>
      <c r="E441" s="54"/>
      <c r="F441" s="54"/>
    </row>
    <row r="442" spans="4:6" ht="11.25" hidden="1" customHeight="1">
      <c r="D442" s="54"/>
      <c r="E442" s="54"/>
      <c r="F442" s="54"/>
    </row>
    <row r="443" spans="4:6" ht="11.25" hidden="1" customHeight="1">
      <c r="D443" s="54"/>
      <c r="E443" s="54"/>
      <c r="F443" s="54"/>
    </row>
    <row r="444" spans="4:6" ht="11.25" hidden="1" customHeight="1">
      <c r="D444" s="54"/>
      <c r="E444" s="54"/>
      <c r="F444" s="54"/>
    </row>
    <row r="445" spans="4:6" ht="11.25" hidden="1" customHeight="1">
      <c r="D445" s="54"/>
      <c r="E445" s="54"/>
      <c r="F445" s="54"/>
    </row>
    <row r="446" spans="4:6" ht="11.25" hidden="1" customHeight="1">
      <c r="D446" s="54"/>
      <c r="E446" s="54"/>
      <c r="F446" s="54"/>
    </row>
    <row r="447" spans="4:6" ht="11.25" hidden="1" customHeight="1">
      <c r="D447" s="54"/>
      <c r="E447" s="54"/>
      <c r="F447" s="54"/>
    </row>
    <row r="448" spans="4:6" ht="11.25" hidden="1" customHeight="1">
      <c r="D448" s="54"/>
      <c r="E448" s="54"/>
      <c r="F448" s="54"/>
    </row>
    <row r="449" spans="4:6" ht="11.25" hidden="1" customHeight="1">
      <c r="D449" s="54"/>
      <c r="E449" s="54"/>
      <c r="F449" s="54"/>
    </row>
    <row r="450" spans="4:6" ht="11.25" hidden="1" customHeight="1">
      <c r="D450" s="54"/>
      <c r="E450" s="54"/>
      <c r="F450" s="54"/>
    </row>
    <row r="451" spans="4:6" ht="11.25" hidden="1" customHeight="1">
      <c r="D451" s="54"/>
      <c r="E451" s="54"/>
      <c r="F451" s="54"/>
    </row>
    <row r="452" spans="4:6" ht="11.25" hidden="1" customHeight="1">
      <c r="D452" s="54"/>
      <c r="E452" s="54"/>
      <c r="F452" s="54"/>
    </row>
    <row r="453" spans="4:6" ht="11.25" hidden="1" customHeight="1">
      <c r="D453" s="54"/>
      <c r="E453" s="54"/>
      <c r="F453" s="54"/>
    </row>
    <row r="454" spans="4:6" ht="11.25" hidden="1" customHeight="1">
      <c r="D454" s="54"/>
      <c r="E454" s="54"/>
      <c r="F454" s="54"/>
    </row>
    <row r="455" spans="4:6" ht="11.25" hidden="1" customHeight="1">
      <c r="D455" s="54"/>
      <c r="E455" s="54"/>
      <c r="F455" s="54"/>
    </row>
    <row r="456" spans="4:6" ht="11.25" hidden="1" customHeight="1">
      <c r="D456" s="54"/>
      <c r="E456" s="54"/>
      <c r="F456" s="54"/>
    </row>
    <row r="457" spans="4:6" ht="11.25" hidden="1" customHeight="1">
      <c r="D457" s="54"/>
      <c r="E457" s="54"/>
      <c r="F457" s="54"/>
    </row>
    <row r="458" spans="4:6" ht="11.25" hidden="1" customHeight="1">
      <c r="D458" s="54"/>
      <c r="E458" s="54"/>
      <c r="F458" s="54"/>
    </row>
    <row r="459" spans="4:6" ht="11.25" hidden="1" customHeight="1">
      <c r="D459" s="54"/>
      <c r="E459" s="54"/>
      <c r="F459" s="54"/>
    </row>
    <row r="460" spans="4:6" ht="11.25" hidden="1" customHeight="1">
      <c r="D460" s="54"/>
      <c r="E460" s="54"/>
      <c r="F460" s="54"/>
    </row>
    <row r="461" spans="4:6" ht="11.25" hidden="1" customHeight="1">
      <c r="D461" s="54"/>
      <c r="E461" s="54"/>
      <c r="F461" s="54"/>
    </row>
    <row r="462" spans="4:6" ht="11.25" hidden="1" customHeight="1">
      <c r="D462" s="54"/>
      <c r="E462" s="54"/>
      <c r="F462" s="54"/>
    </row>
    <row r="463" spans="4:6" ht="11.25" hidden="1" customHeight="1">
      <c r="D463" s="54"/>
      <c r="E463" s="54"/>
      <c r="F463" s="54"/>
    </row>
    <row r="464" spans="4:6" ht="11.25" hidden="1" customHeight="1">
      <c r="D464" s="54"/>
      <c r="E464" s="54"/>
      <c r="F464" s="54"/>
    </row>
    <row r="465" spans="4:6" ht="11.25" hidden="1" customHeight="1">
      <c r="D465" s="54"/>
      <c r="E465" s="54"/>
      <c r="F465" s="54"/>
    </row>
    <row r="466" spans="4:6" ht="11.25" hidden="1" customHeight="1">
      <c r="D466" s="54"/>
      <c r="E466" s="54"/>
      <c r="F466" s="54"/>
    </row>
    <row r="467" spans="4:6" ht="11.25" hidden="1" customHeight="1">
      <c r="D467" s="54"/>
      <c r="E467" s="54"/>
      <c r="F467" s="54"/>
    </row>
    <row r="468" spans="4:6" ht="11.25" hidden="1" customHeight="1">
      <c r="D468" s="54"/>
      <c r="E468" s="54"/>
      <c r="F468" s="54"/>
    </row>
    <row r="469" spans="4:6" ht="11.25" hidden="1" customHeight="1">
      <c r="D469" s="54"/>
      <c r="E469" s="54"/>
      <c r="F469" s="54"/>
    </row>
    <row r="470" spans="4:6" ht="11.25" hidden="1" customHeight="1">
      <c r="D470" s="54"/>
      <c r="E470" s="54"/>
      <c r="F470" s="54"/>
    </row>
    <row r="471" spans="4:6" ht="11.25" hidden="1" customHeight="1">
      <c r="D471" s="54"/>
      <c r="E471" s="54"/>
      <c r="F471" s="54"/>
    </row>
    <row r="472" spans="4:6" ht="11.25" hidden="1" customHeight="1">
      <c r="D472" s="54"/>
      <c r="E472" s="54"/>
      <c r="F472" s="54"/>
    </row>
    <row r="473" spans="4:6" ht="11.25" hidden="1" customHeight="1">
      <c r="D473" s="54"/>
      <c r="E473" s="54"/>
      <c r="F473" s="54"/>
    </row>
    <row r="474" spans="4:6" ht="11.25" hidden="1" customHeight="1">
      <c r="D474" s="54"/>
      <c r="E474" s="54"/>
      <c r="F474" s="54"/>
    </row>
    <row r="475" spans="4:6" ht="11.25" hidden="1" customHeight="1">
      <c r="D475" s="54"/>
      <c r="E475" s="54"/>
      <c r="F475" s="54"/>
    </row>
    <row r="476" spans="4:6" ht="11.25" hidden="1" customHeight="1">
      <c r="D476" s="54"/>
      <c r="E476" s="54"/>
      <c r="F476" s="54"/>
    </row>
    <row r="477" spans="4:6" ht="11.25" hidden="1" customHeight="1">
      <c r="D477" s="54"/>
      <c r="E477" s="54"/>
      <c r="F477" s="54"/>
    </row>
    <row r="478" spans="4:6" ht="11.25" hidden="1" customHeight="1">
      <c r="D478" s="54"/>
      <c r="E478" s="54"/>
      <c r="F478" s="54"/>
    </row>
    <row r="479" spans="4:6" ht="11.25" hidden="1" customHeight="1">
      <c r="D479" s="54"/>
      <c r="E479" s="54"/>
      <c r="F479" s="54"/>
    </row>
    <row r="480" spans="4:6" ht="11.25" hidden="1" customHeight="1">
      <c r="D480" s="54"/>
      <c r="E480" s="54"/>
      <c r="F480" s="54"/>
    </row>
    <row r="481" spans="4:6" ht="11.25" hidden="1" customHeight="1">
      <c r="D481" s="54"/>
      <c r="E481" s="54"/>
      <c r="F481" s="54"/>
    </row>
    <row r="482" spans="4:6" ht="11.25" hidden="1" customHeight="1">
      <c r="D482" s="54"/>
      <c r="E482" s="54"/>
      <c r="F482" s="54"/>
    </row>
    <row r="483" spans="4:6" ht="11.25" hidden="1" customHeight="1">
      <c r="D483" s="54"/>
      <c r="E483" s="54"/>
      <c r="F483" s="54"/>
    </row>
    <row r="484" spans="4:6" ht="11.25" hidden="1" customHeight="1">
      <c r="D484" s="54"/>
      <c r="E484" s="54"/>
      <c r="F484" s="54"/>
    </row>
    <row r="485" spans="4:6" ht="11.25" hidden="1" customHeight="1">
      <c r="D485" s="54"/>
      <c r="E485" s="54"/>
      <c r="F485" s="54"/>
    </row>
    <row r="486" spans="4:6" ht="11.25" hidden="1" customHeight="1">
      <c r="D486" s="54"/>
      <c r="E486" s="54"/>
      <c r="F486" s="54"/>
    </row>
    <row r="487" spans="4:6" ht="11.25" hidden="1" customHeight="1">
      <c r="D487" s="54"/>
      <c r="E487" s="54"/>
      <c r="F487" s="54"/>
    </row>
    <row r="488" spans="4:6" ht="11.25" hidden="1" customHeight="1">
      <c r="D488" s="54"/>
      <c r="E488" s="54"/>
      <c r="F488" s="54"/>
    </row>
    <row r="489" spans="4:6" ht="11.25" hidden="1" customHeight="1">
      <c r="D489" s="54"/>
      <c r="E489" s="54"/>
      <c r="F489" s="54"/>
    </row>
    <row r="490" spans="4:6" ht="11.25" hidden="1" customHeight="1">
      <c r="D490" s="54"/>
      <c r="E490" s="54"/>
      <c r="F490" s="54"/>
    </row>
    <row r="491" spans="4:6" ht="11.25" hidden="1" customHeight="1">
      <c r="D491" s="54"/>
      <c r="E491" s="54"/>
      <c r="F491" s="54"/>
    </row>
    <row r="492" spans="4:6" ht="11.25" hidden="1" customHeight="1">
      <c r="D492" s="54"/>
      <c r="E492" s="54"/>
      <c r="F492" s="54"/>
    </row>
    <row r="493" spans="4:6" ht="11.25" hidden="1" customHeight="1">
      <c r="D493" s="54"/>
      <c r="E493" s="54"/>
      <c r="F493" s="54"/>
    </row>
    <row r="494" spans="4:6" ht="11.25" hidden="1" customHeight="1">
      <c r="D494" s="54"/>
      <c r="E494" s="54"/>
      <c r="F494" s="54"/>
    </row>
    <row r="495" spans="4:6" ht="11.25" hidden="1" customHeight="1">
      <c r="D495" s="54"/>
      <c r="E495" s="54"/>
      <c r="F495" s="54"/>
    </row>
    <row r="496" spans="4:6" ht="11.25" hidden="1" customHeight="1">
      <c r="D496" s="54"/>
      <c r="E496" s="54"/>
      <c r="F496" s="54"/>
    </row>
    <row r="497" spans="4:6" ht="11.25" hidden="1" customHeight="1">
      <c r="D497" s="54"/>
      <c r="E497" s="54"/>
      <c r="F497" s="54"/>
    </row>
    <row r="498" spans="4:6" ht="11.25" hidden="1" customHeight="1">
      <c r="D498" s="54"/>
      <c r="E498" s="54"/>
      <c r="F498" s="54"/>
    </row>
    <row r="499" spans="4:6" ht="11.25" hidden="1" customHeight="1">
      <c r="D499" s="54"/>
      <c r="E499" s="54"/>
      <c r="F499" s="54"/>
    </row>
    <row r="500" spans="4:6" ht="11.25" hidden="1" customHeight="1">
      <c r="D500" s="54"/>
      <c r="E500" s="54"/>
      <c r="F500" s="54"/>
    </row>
    <row r="501" spans="4:6" ht="11.25" hidden="1" customHeight="1">
      <c r="D501" s="54"/>
      <c r="E501" s="54"/>
      <c r="F501" s="54"/>
    </row>
    <row r="502" spans="4:6" ht="11.25" hidden="1" customHeight="1">
      <c r="D502" s="54"/>
      <c r="E502" s="54"/>
      <c r="F502" s="54"/>
    </row>
    <row r="503" spans="4:6" ht="11.25" hidden="1" customHeight="1">
      <c r="D503" s="54"/>
      <c r="E503" s="54"/>
      <c r="F503" s="54"/>
    </row>
    <row r="504" spans="4:6" ht="11.25" hidden="1" customHeight="1">
      <c r="D504" s="54"/>
      <c r="E504" s="54"/>
      <c r="F504" s="54"/>
    </row>
    <row r="505" spans="4:6" ht="11.25" hidden="1" customHeight="1">
      <c r="D505" s="54"/>
      <c r="E505" s="54"/>
      <c r="F505" s="54"/>
    </row>
    <row r="506" spans="4:6" ht="11.25" hidden="1" customHeight="1">
      <c r="D506" s="54"/>
      <c r="E506" s="54"/>
      <c r="F506" s="54"/>
    </row>
    <row r="507" spans="4:6" ht="11.25" hidden="1" customHeight="1">
      <c r="D507" s="54"/>
      <c r="E507" s="54"/>
      <c r="F507" s="54"/>
    </row>
    <row r="508" spans="4:6" ht="11.25" hidden="1" customHeight="1">
      <c r="D508" s="54"/>
      <c r="E508" s="54"/>
      <c r="F508" s="54"/>
    </row>
    <row r="509" spans="4:6" ht="11.25" hidden="1" customHeight="1">
      <c r="D509" s="54"/>
      <c r="E509" s="54"/>
      <c r="F509" s="54"/>
    </row>
    <row r="510" spans="4:6" ht="11.25" hidden="1" customHeight="1">
      <c r="D510" s="54"/>
      <c r="E510" s="54"/>
      <c r="F510" s="54"/>
    </row>
    <row r="511" spans="4:6" ht="11.25" hidden="1" customHeight="1">
      <c r="D511" s="54"/>
      <c r="E511" s="54"/>
      <c r="F511" s="54"/>
    </row>
    <row r="512" spans="4:6" ht="11.25" hidden="1" customHeight="1">
      <c r="D512" s="54"/>
      <c r="E512" s="54"/>
      <c r="F512" s="54"/>
    </row>
    <row r="513" spans="4:6" ht="11.25" hidden="1" customHeight="1">
      <c r="D513" s="54"/>
      <c r="E513" s="54"/>
      <c r="F513" s="54"/>
    </row>
    <row r="514" spans="4:6" ht="11.25" hidden="1" customHeight="1">
      <c r="D514" s="54"/>
      <c r="E514" s="54"/>
      <c r="F514" s="54"/>
    </row>
    <row r="515" spans="4:6" ht="11.25" hidden="1" customHeight="1">
      <c r="D515" s="54"/>
      <c r="E515" s="54"/>
      <c r="F515" s="54"/>
    </row>
    <row r="516" spans="4:6" ht="11.25" hidden="1" customHeight="1">
      <c r="D516" s="54"/>
      <c r="E516" s="54"/>
      <c r="F516" s="54"/>
    </row>
    <row r="517" spans="4:6" ht="11.25" hidden="1" customHeight="1">
      <c r="D517" s="54"/>
      <c r="E517" s="54"/>
      <c r="F517" s="54"/>
    </row>
    <row r="518" spans="4:6" ht="11.25" hidden="1" customHeight="1">
      <c r="D518" s="54"/>
      <c r="E518" s="54"/>
      <c r="F518" s="54"/>
    </row>
    <row r="519" spans="4:6" ht="11.25" hidden="1" customHeight="1">
      <c r="D519" s="54"/>
      <c r="E519" s="54"/>
      <c r="F519" s="54"/>
    </row>
    <row r="520" spans="4:6" ht="11.25" hidden="1" customHeight="1">
      <c r="D520" s="54"/>
      <c r="E520" s="54"/>
      <c r="F520" s="54"/>
    </row>
    <row r="521" spans="4:6" ht="11.25" hidden="1" customHeight="1">
      <c r="D521" s="54"/>
      <c r="E521" s="54"/>
      <c r="F521" s="54"/>
    </row>
    <row r="522" spans="4:6" ht="11.25" hidden="1" customHeight="1">
      <c r="D522" s="54"/>
      <c r="E522" s="54"/>
      <c r="F522" s="54"/>
    </row>
    <row r="523" spans="4:6" ht="11.25" hidden="1" customHeight="1">
      <c r="D523" s="54"/>
      <c r="E523" s="54"/>
      <c r="F523" s="54"/>
    </row>
    <row r="524" spans="4:6" ht="11.25" hidden="1" customHeight="1">
      <c r="D524" s="54"/>
      <c r="E524" s="54"/>
      <c r="F524" s="54"/>
    </row>
    <row r="525" spans="4:6" ht="11.25" hidden="1" customHeight="1">
      <c r="D525" s="54"/>
      <c r="E525" s="54"/>
      <c r="F525" s="54"/>
    </row>
    <row r="526" spans="4:6" ht="11.25" hidden="1" customHeight="1">
      <c r="D526" s="54"/>
      <c r="E526" s="54"/>
      <c r="F526" s="54"/>
    </row>
    <row r="527" spans="4:6" ht="11.25" hidden="1" customHeight="1">
      <c r="D527" s="54"/>
      <c r="E527" s="54"/>
      <c r="F527" s="54"/>
    </row>
    <row r="528" spans="4:6" ht="11.25" hidden="1" customHeight="1">
      <c r="D528" s="54"/>
      <c r="E528" s="54"/>
      <c r="F528" s="54"/>
    </row>
    <row r="529" spans="4:6" ht="11.25" hidden="1" customHeight="1">
      <c r="D529" s="54"/>
      <c r="E529" s="54"/>
      <c r="F529" s="54"/>
    </row>
    <row r="530" spans="4:6" ht="11.25" hidden="1" customHeight="1">
      <c r="D530" s="54"/>
      <c r="E530" s="54"/>
      <c r="F530" s="54"/>
    </row>
    <row r="531" spans="4:6" ht="11.25" hidden="1" customHeight="1">
      <c r="D531" s="54"/>
      <c r="E531" s="54"/>
      <c r="F531" s="54"/>
    </row>
    <row r="532" spans="4:6" ht="11.25" hidden="1" customHeight="1">
      <c r="D532" s="54"/>
      <c r="E532" s="54"/>
      <c r="F532" s="54"/>
    </row>
    <row r="533" spans="4:6" ht="11.25" hidden="1" customHeight="1">
      <c r="D533" s="54"/>
      <c r="E533" s="54"/>
      <c r="F533" s="54"/>
    </row>
    <row r="534" spans="4:6" ht="11.25" hidden="1" customHeight="1">
      <c r="D534" s="54"/>
      <c r="E534" s="54"/>
      <c r="F534" s="54"/>
    </row>
    <row r="535" spans="4:6" ht="11.25" hidden="1" customHeight="1">
      <c r="D535" s="54"/>
      <c r="E535" s="54"/>
      <c r="F535" s="54"/>
    </row>
    <row r="536" spans="4:6" ht="11.25" hidden="1" customHeight="1">
      <c r="D536" s="54"/>
      <c r="E536" s="54"/>
      <c r="F536" s="54"/>
    </row>
    <row r="537" spans="4:6" ht="11.25" hidden="1" customHeight="1">
      <c r="D537" s="54"/>
      <c r="E537" s="54"/>
      <c r="F537" s="54"/>
    </row>
    <row r="538" spans="4:6" ht="11.25" hidden="1" customHeight="1">
      <c r="D538" s="54"/>
      <c r="E538" s="54"/>
      <c r="F538" s="54"/>
    </row>
    <row r="539" spans="4:6" ht="11.25" hidden="1" customHeight="1">
      <c r="D539" s="54"/>
      <c r="E539" s="54"/>
      <c r="F539" s="54"/>
    </row>
    <row r="540" spans="4:6" ht="11.25" hidden="1" customHeight="1">
      <c r="D540" s="54"/>
      <c r="E540" s="54"/>
      <c r="F540" s="54"/>
    </row>
    <row r="541" spans="4:6" ht="11.25" hidden="1" customHeight="1">
      <c r="D541" s="54"/>
      <c r="E541" s="54"/>
      <c r="F541" s="54"/>
    </row>
    <row r="542" spans="4:6" ht="11.25" hidden="1" customHeight="1">
      <c r="D542" s="54"/>
      <c r="E542" s="54"/>
      <c r="F542" s="54"/>
    </row>
    <row r="543" spans="4:6" ht="11.25" hidden="1" customHeight="1">
      <c r="D543" s="54"/>
      <c r="E543" s="54"/>
      <c r="F543" s="54"/>
    </row>
    <row r="544" spans="4:6" ht="11.25" hidden="1" customHeight="1">
      <c r="D544" s="54"/>
      <c r="E544" s="54"/>
      <c r="F544" s="54"/>
    </row>
    <row r="545" spans="4:6" ht="11.25" hidden="1" customHeight="1">
      <c r="D545" s="54"/>
      <c r="E545" s="54"/>
      <c r="F545" s="54"/>
    </row>
  </sheetData>
  <sheetProtection password="DF8B" sheet="1" objects="1" scenarios="1" selectLockedCells="1" selectUnlockedCells="1"/>
  <mergeCells count="5">
    <mergeCell ref="C4:F4"/>
    <mergeCell ref="C5:F5"/>
    <mergeCell ref="B75:F75"/>
    <mergeCell ref="B76:F76"/>
    <mergeCell ref="B2:F2"/>
  </mergeCells>
  <printOptions horizontalCentered="1"/>
  <pageMargins left="0.39370078740157483" right="0.39370078740157483" top="0.98425196850393704" bottom="0.98425196850393704" header="0.39370078740157483" footer="0.3937007874015748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01"/>
  <sheetViews>
    <sheetView showGridLines="0" zoomScale="80" zoomScaleNormal="80" workbookViewId="0">
      <selection activeCell="B23" sqref="B23"/>
    </sheetView>
  </sheetViews>
  <sheetFormatPr defaultColWidth="0" defaultRowHeight="11.25" zeroHeight="1"/>
  <cols>
    <col min="1" max="1" width="1.625" style="23" customWidth="1"/>
    <col min="2" max="2" width="90.5" style="115" customWidth="1"/>
    <col min="3" max="3" width="10.125" style="188" bestFit="1" customWidth="1"/>
    <col min="4" max="4" width="10.625" style="34" customWidth="1"/>
    <col min="5" max="5" width="2.625" style="35" customWidth="1"/>
    <col min="6" max="6" width="10.625" style="34" customWidth="1"/>
    <col min="7" max="7" width="1.625" style="23" customWidth="1"/>
    <col min="8" max="8" width="52.375" style="188" hidden="1" customWidth="1"/>
    <col min="9" max="9" width="15.75" style="188" hidden="1" customWidth="1"/>
    <col min="10" max="10" width="9.625" style="188" hidden="1" customWidth="1"/>
    <col min="11" max="11" width="2.75" style="188" hidden="1" customWidth="1"/>
    <col min="12" max="12" width="9.625" style="188" hidden="1" customWidth="1"/>
    <col min="13" max="13" width="2.25" style="23" hidden="1" customWidth="1"/>
    <col min="14" max="78" width="0" style="23" hidden="1" customWidth="1"/>
    <col min="79" max="16384" width="0" style="188" hidden="1"/>
  </cols>
  <sheetData>
    <row r="1" spans="2:6" s="23" customFormat="1">
      <c r="B1" s="181"/>
      <c r="E1" s="76"/>
    </row>
    <row r="2" spans="2:6" s="23" customFormat="1">
      <c r="B2" s="473" t="str">
        <f>+ID!D2</f>
        <v>JP Sava centar - Beograd</v>
      </c>
      <c r="C2" s="473"/>
      <c r="D2" s="473"/>
      <c r="E2" s="473"/>
      <c r="F2" s="473"/>
    </row>
    <row r="3" spans="2:6" s="23" customFormat="1">
      <c r="B3" s="181"/>
      <c r="E3" s="76"/>
    </row>
    <row r="4" spans="2:6" ht="15">
      <c r="B4" s="138" t="s">
        <v>99</v>
      </c>
      <c r="C4" s="476"/>
      <c r="D4" s="476"/>
      <c r="E4" s="476"/>
      <c r="F4" s="476"/>
    </row>
    <row r="5" spans="2:6">
      <c r="B5" s="427" t="s">
        <v>819</v>
      </c>
      <c r="C5" s="476"/>
      <c r="D5" s="476"/>
      <c r="E5" s="476"/>
      <c r="F5" s="476"/>
    </row>
    <row r="6" spans="2:6">
      <c r="B6" s="230" t="s">
        <v>490</v>
      </c>
      <c r="C6" s="228"/>
      <c r="D6" s="83"/>
      <c r="E6" s="32"/>
      <c r="F6" s="31"/>
    </row>
    <row r="7" spans="2:6">
      <c r="B7" s="137"/>
      <c r="C7" s="228"/>
      <c r="D7" s="83"/>
      <c r="E7" s="32"/>
      <c r="F7" s="31"/>
    </row>
    <row r="8" spans="2:6">
      <c r="B8" s="122" t="s">
        <v>101</v>
      </c>
      <c r="C8" s="123" t="s">
        <v>102</v>
      </c>
      <c r="D8" s="124" t="str">
        <f>+ITG!E4</f>
        <v>2015.</v>
      </c>
      <c r="E8" s="124"/>
      <c r="F8" s="124" t="str">
        <f>+ITG!F4</f>
        <v>2014.</v>
      </c>
    </row>
    <row r="9" spans="2:6">
      <c r="B9" s="66"/>
      <c r="C9" s="33"/>
      <c r="D9" s="83"/>
      <c r="E9" s="32"/>
      <c r="F9" s="83"/>
    </row>
    <row r="10" spans="2:6">
      <c r="B10" s="137" t="str">
        <f>+ITG!B5</f>
        <v>TOKOVI GOTOVINE IZ POSLOVNIH AKTIVNOSTI</v>
      </c>
      <c r="C10" s="57" t="str">
        <f>IF(ITG!D5=0," ",ITG!D5)</f>
        <v xml:space="preserve"> </v>
      </c>
      <c r="F10" s="31"/>
    </row>
    <row r="11" spans="2:6">
      <c r="B11" s="137" t="str">
        <f>+ITG!B6</f>
        <v>Prilivi gotovine iz poslovnih aktivnosti</v>
      </c>
      <c r="C11" s="57" t="str">
        <f>IF(ITG!D6=0," ",ITG!D6)</f>
        <v xml:space="preserve"> </v>
      </c>
      <c r="D11" s="5">
        <f>IF(ITG!E6=0," ",ITG!E6)</f>
        <v>577066</v>
      </c>
      <c r="E11" s="38"/>
      <c r="F11" s="5">
        <f>IF(ITG!F6=0," ",ITG!F6)</f>
        <v>620764</v>
      </c>
    </row>
    <row r="12" spans="2:6">
      <c r="B12" s="1" t="s">
        <v>20</v>
      </c>
      <c r="C12" s="57" t="str">
        <f>IF(ITG!D7=0," ",ITG!D7)</f>
        <v xml:space="preserve"> </v>
      </c>
      <c r="D12" s="36">
        <f>IF(ITG!E7=0," ",ITG!E7)</f>
        <v>543388</v>
      </c>
      <c r="E12" s="37"/>
      <c r="F12" s="36">
        <f>IF(ITG!F7=0," ",ITG!F7)</f>
        <v>588242</v>
      </c>
    </row>
    <row r="13" spans="2:6">
      <c r="B13" s="1" t="s">
        <v>4</v>
      </c>
      <c r="C13" s="57" t="str">
        <f>IF(ITG!D8=0," ",ITG!D8)</f>
        <v xml:space="preserve"> </v>
      </c>
      <c r="D13" s="37">
        <f>IF(ITG!E8=0," ",ITG!E8)</f>
        <v>1351</v>
      </c>
      <c r="E13" s="37"/>
      <c r="F13" s="37">
        <f>IF(ITG!F8=0," ",ITG!F8)</f>
        <v>685</v>
      </c>
    </row>
    <row r="14" spans="2:6">
      <c r="B14" s="1" t="s">
        <v>146</v>
      </c>
      <c r="C14" s="57" t="str">
        <f>IF(ITG!D9=0," ",ITG!D9)</f>
        <v xml:space="preserve"> </v>
      </c>
      <c r="D14" s="4">
        <f>IF(ITG!E9=0," ",ITG!E9)</f>
        <v>32327</v>
      </c>
      <c r="E14" s="37"/>
      <c r="F14" s="4">
        <f>IF(ITG!F9=0," ",ITG!F9)</f>
        <v>31837</v>
      </c>
    </row>
    <row r="15" spans="2:6">
      <c r="B15" s="137" t="str">
        <f>+ITG!B10</f>
        <v>Odlivi gotovine iz poslovnih aktivnosti</v>
      </c>
      <c r="C15" s="57" t="str">
        <f>IF(ITG!D10=0," ",ITG!D10)</f>
        <v xml:space="preserve"> </v>
      </c>
      <c r="D15" s="5">
        <f>IF(ITG!E10=0," ",ITG!E10)</f>
        <v>543988</v>
      </c>
      <c r="E15" s="38"/>
      <c r="F15" s="5">
        <f>IF(ITG!F10=0," ",ITG!F10)</f>
        <v>611755</v>
      </c>
    </row>
    <row r="16" spans="2:6">
      <c r="B16" s="1" t="s">
        <v>14</v>
      </c>
      <c r="C16" s="57" t="str">
        <f>IF(ITG!D11=0," ",ITG!D11)</f>
        <v xml:space="preserve"> </v>
      </c>
      <c r="D16" s="36">
        <f>IF(ITG!E11=0," ",ITG!E11)</f>
        <v>350064</v>
      </c>
      <c r="E16" s="37"/>
      <c r="F16" s="36">
        <f>IF(ITG!F11=0," ",ITG!F11)</f>
        <v>379046</v>
      </c>
    </row>
    <row r="17" spans="2:6">
      <c r="B17" s="1" t="s">
        <v>148</v>
      </c>
      <c r="C17" s="57" t="str">
        <f>IF(ITG!D12=0," ",ITG!D12)</f>
        <v xml:space="preserve"> </v>
      </c>
      <c r="D17" s="37">
        <f>IF(ITG!E12=0," ",ITG!E12)</f>
        <v>152679</v>
      </c>
      <c r="E17" s="37"/>
      <c r="F17" s="37">
        <f>IF(ITG!F12=0," ",ITG!F12)</f>
        <v>168798</v>
      </c>
    </row>
    <row r="18" spans="2:6">
      <c r="B18" s="1" t="s">
        <v>68</v>
      </c>
      <c r="C18" s="57" t="str">
        <f>IF(ITG!D13=0," ",ITG!D13)</f>
        <v xml:space="preserve"> </v>
      </c>
      <c r="D18" s="37">
        <f>IF(ITG!E13=0," ",ITG!E13)</f>
        <v>9332</v>
      </c>
      <c r="E18" s="37"/>
      <c r="F18" s="37">
        <f>IF(ITG!F13=0," ",ITG!F13)</f>
        <v>3997</v>
      </c>
    </row>
    <row r="19" spans="2:6">
      <c r="B19" s="1" t="s">
        <v>62</v>
      </c>
      <c r="C19" s="57" t="str">
        <f>IF(ITG!D14=0," ",ITG!D14)</f>
        <v xml:space="preserve"> </v>
      </c>
      <c r="D19" s="37" t="str">
        <f>IF(ITG!E14=0," ",ITG!E14)</f>
        <v xml:space="preserve"> </v>
      </c>
      <c r="E19" s="37"/>
      <c r="F19" s="37" t="str">
        <f>IF(ITG!F14=0," ",ITG!F14)</f>
        <v xml:space="preserve"> </v>
      </c>
    </row>
    <row r="20" spans="2:6">
      <c r="B20" s="1" t="s">
        <v>473</v>
      </c>
      <c r="C20" s="57" t="str">
        <f>IF(ITG!D15=0," ",ITG!D15)</f>
        <v xml:space="preserve"> </v>
      </c>
      <c r="D20" s="4">
        <f>IF(ITG!E15=0," ",ITG!E15)</f>
        <v>31913</v>
      </c>
      <c r="E20" s="37"/>
      <c r="F20" s="4">
        <f>IF(ITG!F15=0," ",ITG!F15)</f>
        <v>59914</v>
      </c>
    </row>
    <row r="21" spans="2:6">
      <c r="B21" s="137" t="str">
        <f>+ITG!B16</f>
        <v>Neto priliv gotovine iz poslovnih aktivnosti</v>
      </c>
      <c r="C21" s="57" t="str">
        <f>IF(ITG!D16=0," ",ITG!D16)</f>
        <v xml:space="preserve"> </v>
      </c>
      <c r="D21" s="5">
        <f>IF(ITG!E16=0," ",ITG!E16)</f>
        <v>33078</v>
      </c>
      <c r="E21" s="38"/>
      <c r="F21" s="5">
        <f>IF(ITG!F16=0," ",ITG!F16)</f>
        <v>9009</v>
      </c>
    </row>
    <row r="22" spans="2:6">
      <c r="B22" s="137" t="s">
        <v>34</v>
      </c>
      <c r="C22" s="57" t="str">
        <f>IF(ITG!D17=0," ",ITG!D17)</f>
        <v xml:space="preserve"> </v>
      </c>
      <c r="D22" s="5" t="str">
        <f>IF(ITG!E17=0," ",ITG!E17)</f>
        <v xml:space="preserve"> </v>
      </c>
      <c r="E22" s="38"/>
      <c r="F22" s="5" t="str">
        <f>IF(ITG!F17=0," ",ITG!F17)</f>
        <v xml:space="preserve"> </v>
      </c>
    </row>
    <row r="23" spans="2:6">
      <c r="B23" s="137"/>
      <c r="C23" s="57"/>
      <c r="D23" s="5"/>
      <c r="E23" s="38"/>
      <c r="F23" s="5"/>
    </row>
    <row r="24" spans="2:6">
      <c r="B24" s="137" t="str">
        <f>+ITG!B18</f>
        <v>TOKOVI GOTOVINE IZ AKTIVNOSTI INVESTIRANJA</v>
      </c>
      <c r="C24" s="57"/>
      <c r="D24" s="5"/>
      <c r="E24" s="38"/>
      <c r="F24" s="5"/>
    </row>
    <row r="25" spans="2:6">
      <c r="B25" s="137" t="str">
        <f>+ITG!B19</f>
        <v xml:space="preserve">Prilivi gotovine iz aktivnosti investiranja </v>
      </c>
      <c r="C25" s="57" t="str">
        <f>IF(ITG!D19=0," ",ITG!D19)</f>
        <v xml:space="preserve"> </v>
      </c>
      <c r="D25" s="5" t="str">
        <f>IF(ITG!E19=0," ",ITG!E19)</f>
        <v xml:space="preserve"> </v>
      </c>
      <c r="E25" s="38"/>
      <c r="F25" s="5">
        <f>IF(ITG!F19=0," ",ITG!F19)</f>
        <v>18216</v>
      </c>
    </row>
    <row r="26" spans="2:6">
      <c r="B26" s="1" t="s">
        <v>90</v>
      </c>
      <c r="C26" s="57" t="str">
        <f>IF(ITG!D20=0," ",ITG!D20)</f>
        <v xml:space="preserve"> </v>
      </c>
      <c r="D26" s="36" t="str">
        <f>IF(ITG!E20=0," ",ITG!E20)</f>
        <v xml:space="preserve"> </v>
      </c>
      <c r="E26" s="37"/>
      <c r="F26" s="36" t="str">
        <f>IF(ITG!F20=0," ",ITG!F20)</f>
        <v xml:space="preserve"> </v>
      </c>
    </row>
    <row r="27" spans="2:6">
      <c r="B27" s="189" t="s">
        <v>474</v>
      </c>
      <c r="C27" s="57" t="str">
        <f>IF(ITG!D21=0," ",ITG!D21)</f>
        <v xml:space="preserve"> </v>
      </c>
      <c r="D27" s="37" t="str">
        <f>IF(ITG!E21=0," ",ITG!E21)</f>
        <v xml:space="preserve"> </v>
      </c>
      <c r="E27" s="37"/>
      <c r="F27" s="37" t="str">
        <f>IF(ITG!F21=0," ",ITG!F21)</f>
        <v xml:space="preserve"> </v>
      </c>
    </row>
    <row r="28" spans="2:6">
      <c r="B28" s="1" t="s">
        <v>17</v>
      </c>
      <c r="C28" s="57" t="str">
        <f>IF(ITG!D22=0," ",ITG!D22)</f>
        <v xml:space="preserve"> </v>
      </c>
      <c r="D28" s="37" t="str">
        <f>IF(ITG!E22=0," ",ITG!E22)</f>
        <v xml:space="preserve"> </v>
      </c>
      <c r="E28" s="37"/>
      <c r="F28" s="37">
        <f>IF(ITG!F22=0," ",ITG!F22)</f>
        <v>18216</v>
      </c>
    </row>
    <row r="29" spans="2:6">
      <c r="B29" s="1" t="s">
        <v>63</v>
      </c>
      <c r="C29" s="57" t="str">
        <f>IF(ITG!D23=0," ",ITG!D23)</f>
        <v xml:space="preserve"> </v>
      </c>
      <c r="D29" s="37" t="str">
        <f>IF(ITG!E23=0," ",ITG!E23)</f>
        <v xml:space="preserve"> </v>
      </c>
      <c r="E29" s="37"/>
      <c r="F29" s="37" t="str">
        <f>IF(ITG!F23=0," ",ITG!F23)</f>
        <v xml:space="preserve"> </v>
      </c>
    </row>
    <row r="30" spans="2:6">
      <c r="B30" s="1" t="s">
        <v>18</v>
      </c>
      <c r="C30" s="57" t="str">
        <f>IF(ITG!D24=0," ",ITG!D24)</f>
        <v xml:space="preserve"> </v>
      </c>
      <c r="D30" s="4" t="str">
        <f>IF(ITG!E24=0," ",ITG!E24)</f>
        <v xml:space="preserve"> </v>
      </c>
      <c r="E30" s="37"/>
      <c r="F30" s="4" t="str">
        <f>IF(ITG!F24=0," ",ITG!F24)</f>
        <v xml:space="preserve"> </v>
      </c>
    </row>
    <row r="31" spans="2:6">
      <c r="B31" s="137" t="str">
        <f>+ITG!B25</f>
        <v>Odlivi gotovine iz aktivnosti investiranja</v>
      </c>
      <c r="C31" s="57" t="str">
        <f>IF(ITG!D25=0," ",ITG!D25)</f>
        <v xml:space="preserve"> </v>
      </c>
      <c r="D31" s="5">
        <f>IF(ITG!E25=0," ",ITG!E25)</f>
        <v>29970</v>
      </c>
      <c r="E31" s="38"/>
      <c r="F31" s="5">
        <f>IF(ITG!F25=0," ",ITG!F25)</f>
        <v>3226</v>
      </c>
    </row>
    <row r="32" spans="2:6">
      <c r="B32" s="1" t="s">
        <v>19</v>
      </c>
      <c r="C32" s="57" t="str">
        <f>IF(ITG!D26=0," ",ITG!D26)</f>
        <v xml:space="preserve"> </v>
      </c>
      <c r="D32" s="36" t="str">
        <f>IF(ITG!E26=0," ",ITG!E26)</f>
        <v xml:space="preserve"> </v>
      </c>
      <c r="E32" s="37"/>
      <c r="F32" s="36" t="str">
        <f>IF(ITG!F26=0," ",ITG!F26)</f>
        <v xml:space="preserve"> </v>
      </c>
    </row>
    <row r="33" spans="2:6">
      <c r="B33" s="189" t="s">
        <v>475</v>
      </c>
      <c r="C33" s="57" t="str">
        <f>IF(ITG!D27=0," ",ITG!D27)</f>
        <v xml:space="preserve"> </v>
      </c>
      <c r="D33" s="37">
        <f>IF(ITG!E27=0," ",ITG!E27)</f>
        <v>8064</v>
      </c>
      <c r="E33" s="37"/>
      <c r="F33" s="37">
        <f>IF(ITG!F27=0," ",ITG!F27)</f>
        <v>3226</v>
      </c>
    </row>
    <row r="34" spans="2:6">
      <c r="B34" s="1" t="s">
        <v>140</v>
      </c>
      <c r="C34" s="57" t="str">
        <f>IF(ITG!D28=0," ",ITG!D28)</f>
        <v xml:space="preserve"> </v>
      </c>
      <c r="D34" s="4">
        <f>IF(ITG!E28=0," ",ITG!E28)</f>
        <v>21906</v>
      </c>
      <c r="E34" s="37"/>
      <c r="F34" s="4" t="str">
        <f>IF(ITG!F28=0," ",ITG!F28)</f>
        <v xml:space="preserve"> </v>
      </c>
    </row>
    <row r="35" spans="2:6">
      <c r="B35" s="137" t="s">
        <v>54</v>
      </c>
      <c r="C35" s="57" t="str">
        <f>IF(ITG!D29=0," ",ITG!D29)</f>
        <v xml:space="preserve"> </v>
      </c>
      <c r="D35" s="38" t="str">
        <f>IF(ITG!E29=0," ",ITG!E29)</f>
        <v xml:space="preserve"> </v>
      </c>
      <c r="E35" s="38"/>
      <c r="F35" s="38">
        <f>IF(ITG!F29=0," ",ITG!F29)</f>
        <v>14990</v>
      </c>
    </row>
    <row r="36" spans="2:6">
      <c r="B36" s="137" t="s">
        <v>55</v>
      </c>
      <c r="C36" s="57" t="str">
        <f>IF(ITG!D30=0," ",ITG!D30)</f>
        <v xml:space="preserve"> </v>
      </c>
      <c r="D36" s="5">
        <f>IF(ITG!E30=0," ",ITG!E30)</f>
        <v>29970</v>
      </c>
      <c r="E36" s="38"/>
      <c r="F36" s="5" t="str">
        <f>IF(ITG!F30=0," ",ITG!F30)</f>
        <v xml:space="preserve"> </v>
      </c>
    </row>
    <row r="37" spans="2:6">
      <c r="B37" s="137"/>
      <c r="C37" s="57"/>
      <c r="D37" s="5"/>
      <c r="E37" s="38"/>
      <c r="F37" s="5"/>
    </row>
    <row r="38" spans="2:6">
      <c r="B38" s="137" t="s">
        <v>46</v>
      </c>
      <c r="C38" s="57"/>
      <c r="D38" s="5"/>
      <c r="E38" s="38"/>
      <c r="F38" s="5"/>
    </row>
    <row r="39" spans="2:6">
      <c r="B39" s="137" t="s">
        <v>11</v>
      </c>
      <c r="C39" s="57" t="str">
        <f>IF(ITG!D32=0," ",ITG!D32)</f>
        <v xml:space="preserve"> </v>
      </c>
      <c r="D39" s="5">
        <f>IF(ITG!E32=0," ",ITG!E32)</f>
        <v>261</v>
      </c>
      <c r="E39" s="38"/>
      <c r="F39" s="5">
        <f>IF(ITG!F32=0," ",ITG!F32)</f>
        <v>269</v>
      </c>
    </row>
    <row r="40" spans="2:6">
      <c r="B40" s="1" t="s">
        <v>141</v>
      </c>
      <c r="C40" s="57" t="str">
        <f>IF(ITG!D33=0," ",ITG!D33)</f>
        <v xml:space="preserve"> </v>
      </c>
      <c r="D40" s="36" t="str">
        <f>IF(ITG!E33=0," ",ITG!E33)</f>
        <v xml:space="preserve"> </v>
      </c>
      <c r="E40" s="37"/>
      <c r="F40" s="36" t="str">
        <f>IF(ITG!F33=0," ",ITG!F33)</f>
        <v xml:space="preserve"> </v>
      </c>
    </row>
    <row r="41" spans="2:6">
      <c r="B41" s="1" t="s">
        <v>443</v>
      </c>
      <c r="C41" s="57" t="str">
        <f>IF(ITG!D34=0," ",ITG!D34)</f>
        <v xml:space="preserve"> </v>
      </c>
      <c r="D41" s="37" t="str">
        <f>IF(ITG!E34=0," ",ITG!E34)</f>
        <v xml:space="preserve"> </v>
      </c>
      <c r="E41" s="37"/>
      <c r="F41" s="37" t="str">
        <f>IF(ITG!F34=0," ",ITG!F34)</f>
        <v xml:space="preserve"> </v>
      </c>
    </row>
    <row r="42" spans="2:6">
      <c r="B42" s="1" t="s">
        <v>444</v>
      </c>
      <c r="C42" s="57" t="str">
        <f>IF(ITG!D35=0," ",ITG!D35)</f>
        <v xml:space="preserve"> </v>
      </c>
      <c r="D42" s="37" t="str">
        <f>IF(ITG!E35=0," ",ITG!E35)</f>
        <v xml:space="preserve"> </v>
      </c>
      <c r="E42" s="37"/>
      <c r="F42" s="37" t="str">
        <f>IF(ITG!F35=0," ",ITG!F35)</f>
        <v xml:space="preserve"> </v>
      </c>
    </row>
    <row r="43" spans="2:6">
      <c r="B43" s="1" t="s">
        <v>91</v>
      </c>
      <c r="C43" s="57" t="str">
        <f>IF(ITG!D36=0," ",ITG!D36)</f>
        <v xml:space="preserve"> </v>
      </c>
      <c r="D43" s="37" t="str">
        <f>IF(ITG!E36=0," ",ITG!E36)</f>
        <v xml:space="preserve"> </v>
      </c>
      <c r="E43" s="37"/>
      <c r="F43" s="37" t="str">
        <f>IF(ITG!F36=0," ",ITG!F36)</f>
        <v xml:space="preserve"> </v>
      </c>
    </row>
    <row r="44" spans="2:6">
      <c r="B44" s="1" t="s">
        <v>66</v>
      </c>
      <c r="C44" s="57" t="str">
        <f>IF(ITG!D37=0," ",ITG!D37)</f>
        <v xml:space="preserve"> </v>
      </c>
      <c r="D44" s="4">
        <f>IF(ITG!E37=0," ",ITG!E37)</f>
        <v>261</v>
      </c>
      <c r="E44" s="37"/>
      <c r="F44" s="4">
        <f>IF(ITG!F37=0," ",ITG!F37)</f>
        <v>269</v>
      </c>
    </row>
    <row r="45" spans="2:6">
      <c r="B45" s="137" t="s">
        <v>12</v>
      </c>
      <c r="C45" s="57" t="str">
        <f>IF(ITG!D38=0," ",ITG!D38)</f>
        <v xml:space="preserve"> </v>
      </c>
      <c r="D45" s="5" t="str">
        <f>IF(ITG!E38=0," ",ITG!E38)</f>
        <v xml:space="preserve"> </v>
      </c>
      <c r="E45" s="38"/>
      <c r="F45" s="5" t="str">
        <f>IF(ITG!F38=0," ",ITG!F38)</f>
        <v xml:space="preserve"> </v>
      </c>
    </row>
    <row r="46" spans="2:6">
      <c r="B46" s="1" t="s">
        <v>142</v>
      </c>
      <c r="C46" s="57" t="str">
        <f>IF(ITG!D39=0," ",ITG!D39)</f>
        <v xml:space="preserve"> </v>
      </c>
      <c r="D46" s="36" t="str">
        <f>IF(ITG!E39=0," ",ITG!E39)</f>
        <v xml:space="preserve"> </v>
      </c>
      <c r="E46" s="37"/>
      <c r="F46" s="36" t="str">
        <f>IF(ITG!F39=0," ",ITG!F39)</f>
        <v xml:space="preserve"> </v>
      </c>
    </row>
    <row r="47" spans="2:6">
      <c r="B47" s="75" t="s">
        <v>445</v>
      </c>
      <c r="C47" s="57" t="str">
        <f>IF(ITG!D40=0," ",ITG!D40)</f>
        <v xml:space="preserve"> </v>
      </c>
      <c r="D47" s="37" t="str">
        <f>IF(ITG!E40=0," ",ITG!E40)</f>
        <v xml:space="preserve"> </v>
      </c>
      <c r="E47" s="37"/>
      <c r="F47" s="37" t="str">
        <f>IF(ITG!F40=0," ",ITG!F40)</f>
        <v xml:space="preserve"> </v>
      </c>
    </row>
    <row r="48" spans="2:6">
      <c r="B48" s="75" t="s">
        <v>446</v>
      </c>
      <c r="C48" s="57" t="str">
        <f>IF(ITG!D41=0," ",ITG!D41)</f>
        <v xml:space="preserve"> </v>
      </c>
      <c r="D48" s="37" t="str">
        <f>IF(ITG!E41=0," ",ITG!E41)</f>
        <v xml:space="preserve"> </v>
      </c>
      <c r="E48" s="37"/>
      <c r="F48" s="37" t="str">
        <f>IF(ITG!F41=0," ",ITG!F41)</f>
        <v xml:space="preserve"> </v>
      </c>
    </row>
    <row r="49" spans="2:6">
      <c r="B49" s="75" t="s">
        <v>447</v>
      </c>
      <c r="C49" s="57" t="str">
        <f>IF(ITG!D42=0," ",ITG!D42)</f>
        <v xml:space="preserve"> </v>
      </c>
      <c r="D49" s="37" t="str">
        <f>IF(ITG!E42=0," ",ITG!E42)</f>
        <v xml:space="preserve"> </v>
      </c>
      <c r="E49" s="37"/>
      <c r="F49" s="37" t="str">
        <f>IF(ITG!F42=0," ",ITG!F42)</f>
        <v xml:space="preserve"> </v>
      </c>
    </row>
    <row r="50" spans="2:6">
      <c r="B50" s="1" t="s">
        <v>143</v>
      </c>
      <c r="C50" s="57" t="str">
        <f>IF(ITG!D43=0," ",ITG!D43)</f>
        <v xml:space="preserve"> </v>
      </c>
      <c r="D50" s="37" t="str">
        <f>IF(ITG!E43=0," ",ITG!E43)</f>
        <v xml:space="preserve"> </v>
      </c>
      <c r="E50" s="37"/>
      <c r="F50" s="37" t="str">
        <f>IF(ITG!F43=0," ",ITG!F43)</f>
        <v xml:space="preserve"> </v>
      </c>
    </row>
    <row r="51" spans="2:6">
      <c r="B51" s="1" t="s">
        <v>144</v>
      </c>
      <c r="C51" s="57" t="str">
        <f>IF(ITG!D44=0," ",ITG!D44)</f>
        <v xml:space="preserve"> </v>
      </c>
      <c r="D51" s="4" t="str">
        <f>IF(ITG!E44=0," ",ITG!E44)</f>
        <v xml:space="preserve"> </v>
      </c>
      <c r="E51" s="37"/>
      <c r="F51" s="4" t="str">
        <f>IF(ITG!F44=0," ",ITG!F44)</f>
        <v xml:space="preserve"> </v>
      </c>
    </row>
    <row r="52" spans="2:6">
      <c r="B52" s="137" t="s">
        <v>56</v>
      </c>
      <c r="C52" s="57" t="str">
        <f>IF(ITG!D45=0," ",ITG!D45)</f>
        <v xml:space="preserve"> </v>
      </c>
      <c r="D52" s="5">
        <f>IF(ITG!E45=0," ",ITG!E45)</f>
        <v>261</v>
      </c>
      <c r="E52" s="38"/>
      <c r="F52" s="5">
        <f>IF(ITG!F45=0," ",ITG!F45)</f>
        <v>269</v>
      </c>
    </row>
    <row r="53" spans="2:6">
      <c r="B53" s="137" t="s">
        <v>57</v>
      </c>
      <c r="C53" s="57" t="str">
        <f>IF(ITG!D46=0," ",ITG!D46)</f>
        <v xml:space="preserve"> </v>
      </c>
      <c r="D53" s="5" t="str">
        <f>IF(ITG!E46=0," ",ITG!E46)</f>
        <v xml:space="preserve"> </v>
      </c>
      <c r="E53" s="38"/>
      <c r="F53" s="5" t="str">
        <f>IF(ITG!F46=0," ",ITG!F46)</f>
        <v xml:space="preserve"> </v>
      </c>
    </row>
    <row r="54" spans="2:6">
      <c r="B54" s="137"/>
      <c r="C54" s="57"/>
      <c r="D54" s="5"/>
      <c r="E54" s="38"/>
      <c r="F54" s="5"/>
    </row>
    <row r="55" spans="2:6">
      <c r="B55" s="137" t="s">
        <v>58</v>
      </c>
      <c r="C55" s="57" t="str">
        <f>IF(ITG!D47=0," ",ITG!D47)</f>
        <v xml:space="preserve"> </v>
      </c>
      <c r="D55" s="5">
        <f>IF(ITG!E47=0," ",ITG!E47)</f>
        <v>577327</v>
      </c>
      <c r="E55" s="38"/>
      <c r="F55" s="5">
        <f>IF(ITG!F47=0," ",ITG!F47)</f>
        <v>639249</v>
      </c>
    </row>
    <row r="56" spans="2:6" ht="5.0999999999999996" customHeight="1">
      <c r="B56" s="139"/>
      <c r="C56" s="57"/>
      <c r="D56" s="5"/>
      <c r="E56" s="38"/>
      <c r="F56" s="5"/>
    </row>
    <row r="57" spans="2:6">
      <c r="B57" s="137" t="s">
        <v>59</v>
      </c>
      <c r="C57" s="57" t="str">
        <f>IF(ITG!D48=0," ",ITG!D48)</f>
        <v xml:space="preserve"> </v>
      </c>
      <c r="D57" s="5">
        <f>IF(ITG!E48=0," ",ITG!E48)</f>
        <v>573958</v>
      </c>
      <c r="E57" s="38"/>
      <c r="F57" s="5">
        <f>IF(ITG!F48=0," ",ITG!F48)</f>
        <v>614981</v>
      </c>
    </row>
    <row r="58" spans="2:6" ht="5.0999999999999996" customHeight="1">
      <c r="B58" s="139"/>
      <c r="C58" s="57"/>
      <c r="D58" s="5"/>
      <c r="E58" s="38"/>
      <c r="F58" s="5"/>
    </row>
    <row r="59" spans="2:6">
      <c r="B59" s="137" t="s">
        <v>60</v>
      </c>
      <c r="C59" s="57" t="str">
        <f>IF(ITG!D49=0," ",ITG!D49)</f>
        <v xml:space="preserve"> </v>
      </c>
      <c r="D59" s="5">
        <f>IF(ITG!E49=0," ",ITG!E49)</f>
        <v>3369</v>
      </c>
      <c r="E59" s="38"/>
      <c r="F59" s="5">
        <f>IF(ITG!F49=0," ",ITG!F49)</f>
        <v>24268</v>
      </c>
    </row>
    <row r="60" spans="2:6" ht="5.0999999999999996" customHeight="1">
      <c r="B60" s="139"/>
      <c r="C60" s="57"/>
      <c r="D60" s="5"/>
      <c r="E60" s="38"/>
      <c r="F60" s="5"/>
    </row>
    <row r="61" spans="2:6">
      <c r="B61" s="137" t="s">
        <v>41</v>
      </c>
      <c r="C61" s="57" t="str">
        <f>IF(ITG!D50=0," ",ITG!D50)</f>
        <v xml:space="preserve"> </v>
      </c>
      <c r="D61" s="5" t="str">
        <f>IF(ITG!E50=0," ",ITG!E50)</f>
        <v xml:space="preserve"> </v>
      </c>
      <c r="E61" s="38"/>
      <c r="F61" s="5" t="str">
        <f>IF(ITG!F50=0," ",ITG!F50)</f>
        <v xml:space="preserve"> </v>
      </c>
    </row>
    <row r="62" spans="2:6" ht="5.0999999999999996" customHeight="1">
      <c r="B62" s="139"/>
      <c r="C62" s="57"/>
      <c r="D62" s="5"/>
      <c r="E62" s="38"/>
      <c r="F62" s="5"/>
    </row>
    <row r="63" spans="2:6">
      <c r="B63" s="137" t="s">
        <v>40</v>
      </c>
      <c r="C63" s="57" t="str">
        <f>IF(ITG!D51=0," ",ITG!D51)</f>
        <v xml:space="preserve"> </v>
      </c>
      <c r="D63" s="5">
        <f>IF(ITG!E51=0," ",ITG!E51)</f>
        <v>59699</v>
      </c>
      <c r="E63" s="38"/>
      <c r="F63" s="5">
        <f>IF(ITG!F51=0," ",ITG!F51)</f>
        <v>35053</v>
      </c>
    </row>
    <row r="64" spans="2:6" ht="5.0999999999999996" customHeight="1">
      <c r="B64" s="139"/>
      <c r="C64" s="57"/>
      <c r="D64" s="5"/>
      <c r="E64" s="38"/>
      <c r="F64" s="5"/>
    </row>
    <row r="65" spans="2:6">
      <c r="B65" s="137" t="s">
        <v>39</v>
      </c>
      <c r="C65" s="57" t="str">
        <f>IF(ITG!D52=0," ",ITG!D52)</f>
        <v xml:space="preserve"> </v>
      </c>
      <c r="D65" s="5">
        <f>IF(ITG!E52=0," ",ITG!E52)</f>
        <v>361</v>
      </c>
      <c r="E65" s="38"/>
      <c r="F65" s="5">
        <f>IF(ITG!F52=0," ",ITG!F52)</f>
        <v>651</v>
      </c>
    </row>
    <row r="66" spans="2:6" ht="5.0999999999999996" customHeight="1">
      <c r="B66" s="139"/>
      <c r="C66" s="57"/>
      <c r="D66" s="5"/>
      <c r="E66" s="38"/>
      <c r="F66" s="5"/>
    </row>
    <row r="67" spans="2:6">
      <c r="B67" s="137" t="s">
        <v>38</v>
      </c>
      <c r="C67" s="57" t="str">
        <f>IF(ITG!D53=0," ",ITG!D53)</f>
        <v xml:space="preserve"> </v>
      </c>
      <c r="D67" s="5">
        <f>IF(ITG!E53=0," ",ITG!E53)</f>
        <v>151</v>
      </c>
      <c r="E67" s="38"/>
      <c r="F67" s="5">
        <f>IF(ITG!F53=0," ",ITG!F53)</f>
        <v>273</v>
      </c>
    </row>
    <row r="68" spans="2:6" ht="5.0999999999999996" customHeight="1">
      <c r="B68" s="139"/>
      <c r="C68" s="57"/>
      <c r="D68" s="5"/>
      <c r="E68" s="38"/>
      <c r="F68" s="5"/>
    </row>
    <row r="69" spans="2:6">
      <c r="B69" s="47" t="s">
        <v>37</v>
      </c>
      <c r="C69" s="57" t="str">
        <f>IF(ITG!D54=0," ",ITG!D54)</f>
        <v xml:space="preserve"> </v>
      </c>
      <c r="D69" s="39">
        <f>IF(ITG!E54=0," ",ITG!E54)</f>
        <v>63278</v>
      </c>
      <c r="E69" s="38"/>
      <c r="F69" s="39">
        <f>IF(ITG!F54=0," ",ITG!F54)</f>
        <v>59699</v>
      </c>
    </row>
    <row r="70" spans="2:6">
      <c r="B70" s="48"/>
      <c r="C70" s="229"/>
      <c r="D70" s="35"/>
      <c r="F70" s="30"/>
    </row>
    <row r="71" spans="2:6">
      <c r="B71" s="475"/>
      <c r="C71" s="475"/>
      <c r="D71" s="475"/>
      <c r="E71" s="475"/>
      <c r="F71" s="475"/>
    </row>
    <row r="72" spans="2:6">
      <c r="B72" s="475" t="s">
        <v>489</v>
      </c>
      <c r="C72" s="475"/>
      <c r="D72" s="475"/>
      <c r="E72" s="475"/>
      <c r="F72" s="475"/>
    </row>
    <row r="73" spans="2:6" s="23" customFormat="1">
      <c r="B73" s="474"/>
      <c r="C73" s="474"/>
      <c r="D73" s="474"/>
      <c r="E73" s="474"/>
      <c r="F73" s="474"/>
    </row>
    <row r="74" spans="2:6" s="23" customFormat="1" hidden="1">
      <c r="B74" s="84"/>
      <c r="C74" s="223"/>
      <c r="D74" s="84"/>
      <c r="E74" s="77"/>
      <c r="F74" s="84"/>
    </row>
    <row r="75" spans="2:6" s="23" customFormat="1" hidden="1">
      <c r="B75" s="181"/>
      <c r="E75" s="76"/>
    </row>
    <row r="76" spans="2:6" hidden="1"/>
    <row r="77" spans="2:6" hidden="1"/>
    <row r="78" spans="2:6" hidden="1"/>
    <row r="79" spans="2:6" hidden="1"/>
    <row r="80" spans="2:6"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sheetData>
  <sheetProtection password="DF8B" sheet="1" objects="1" scenarios="1" selectLockedCells="1" selectUnlockedCells="1"/>
  <mergeCells count="6">
    <mergeCell ref="B73:F73"/>
    <mergeCell ref="B2:F2"/>
    <mergeCell ref="B72:F72"/>
    <mergeCell ref="C4:F4"/>
    <mergeCell ref="C5:F5"/>
    <mergeCell ref="B71:F71"/>
  </mergeCells>
  <phoneticPr fontId="0" type="noConversion"/>
  <printOptions horizontalCentered="1"/>
  <pageMargins left="0.39370078740157483" right="0.39370078740157483" top="0.98425196850393704" bottom="0.98425196850393704" header="0.39370078740157483" footer="0.3937007874015748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466"/>
  <sheetViews>
    <sheetView showGridLines="0" zoomScale="80" zoomScaleNormal="80" workbookViewId="0">
      <selection activeCell="B23" sqref="B23"/>
    </sheetView>
  </sheetViews>
  <sheetFormatPr defaultColWidth="0" defaultRowHeight="11.25" zeroHeight="1"/>
  <cols>
    <col min="1" max="1" width="1.375" style="181" customWidth="1"/>
    <col min="2" max="2" width="32.125" style="209" customWidth="1"/>
    <col min="3" max="3" width="10" style="209" bestFit="1" customWidth="1"/>
    <col min="4" max="4" width="1.625" style="212" customWidth="1"/>
    <col min="5" max="5" width="9.625" style="209" customWidth="1"/>
    <col min="6" max="6" width="1.625" style="212" customWidth="1"/>
    <col min="7" max="7" width="9.625" style="209" customWidth="1"/>
    <col min="8" max="8" width="1.625" style="212" customWidth="1"/>
    <col min="9" max="9" width="9.625" style="209" customWidth="1"/>
    <col min="10" max="10" width="1.625" style="212" customWidth="1"/>
    <col min="11" max="11" width="9.625" style="209" customWidth="1"/>
    <col min="12" max="12" width="1.625" style="212" customWidth="1"/>
    <col min="13" max="13" width="9.625" style="209" customWidth="1"/>
    <col min="14" max="14" width="1.625" style="212" customWidth="1"/>
    <col min="15" max="15" width="9.625" style="209" customWidth="1"/>
    <col min="16" max="16" width="1.625" style="212" customWidth="1"/>
    <col min="17" max="17" width="9.625" style="209" customWidth="1"/>
    <col min="18" max="18" width="1.625" style="212" customWidth="1"/>
    <col min="19" max="19" width="9.625" style="209" customWidth="1"/>
    <col min="20" max="20" width="1.625" style="212" customWidth="1"/>
    <col min="21" max="21" width="9.625" style="209" customWidth="1"/>
    <col min="22" max="22" width="1.625" style="212" customWidth="1"/>
    <col min="23" max="23" width="9.625" style="209" customWidth="1"/>
    <col min="24" max="24" width="1.625" style="212" customWidth="1"/>
    <col min="25" max="25" width="9.625" style="209" customWidth="1"/>
    <col min="26" max="26" width="1.625" style="212" customWidth="1"/>
    <col min="27" max="27" width="9.625" style="209" customWidth="1"/>
    <col min="28" max="28" width="1.625" style="212" customWidth="1"/>
    <col min="29" max="29" width="9.625" style="209" customWidth="1"/>
    <col min="30" max="30" width="1.625" style="212" customWidth="1"/>
    <col min="31" max="31" width="9.625" style="209" customWidth="1"/>
    <col min="32" max="32" width="1.625" style="212" customWidth="1"/>
    <col min="33" max="33" width="9.625" style="209" customWidth="1"/>
    <col min="34" max="34" width="1.625" style="209" customWidth="1"/>
    <col min="35" max="35" width="1.625" style="218" hidden="1" customWidth="1"/>
    <col min="36" max="36" width="44.75" style="209" hidden="1" customWidth="1"/>
    <col min="37" max="37" width="10.5" style="209" hidden="1" customWidth="1"/>
    <col min="38" max="38" width="8.125" style="213" hidden="1" customWidth="1"/>
    <col min="39" max="39" width="1.375" style="209" hidden="1" customWidth="1"/>
    <col min="40" max="40" width="8.125" style="213" hidden="1" customWidth="1"/>
    <col min="41" max="41" width="1.375" style="209" hidden="1" customWidth="1"/>
    <col min="42" max="42" width="8.125" style="213" hidden="1" customWidth="1"/>
    <col min="43" max="43" width="1.375" style="209" hidden="1" customWidth="1"/>
    <col min="44" max="44" width="8.125" style="213" hidden="1" customWidth="1"/>
    <col min="45" max="45" width="1.375" style="209" hidden="1" customWidth="1"/>
    <col min="46" max="46" width="8.125" style="213" hidden="1" customWidth="1"/>
    <col min="47" max="47" width="1.375" style="209" hidden="1" customWidth="1"/>
    <col min="48" max="48" width="8.125" style="213" hidden="1" customWidth="1"/>
    <col min="49" max="49" width="1.375" style="209" hidden="1" customWidth="1"/>
    <col min="50" max="50" width="8.125" style="213" hidden="1" customWidth="1"/>
    <col min="51" max="51" width="1" style="209" hidden="1" customWidth="1"/>
    <col min="52" max="52" width="8.125" style="213" hidden="1" customWidth="1"/>
    <col min="53" max="53" width="1" style="209" hidden="1" customWidth="1"/>
    <col min="54" max="54" width="8.125" style="213" hidden="1" customWidth="1"/>
    <col min="55" max="55" width="1" style="209" hidden="1" customWidth="1"/>
    <col min="56" max="56" width="8.125" style="213" hidden="1" customWidth="1"/>
    <col min="57" max="57" width="1.25" style="209" hidden="1" customWidth="1"/>
    <col min="58" max="58" width="8.75" style="213" hidden="1" customWidth="1"/>
    <col min="59" max="59" width="1.25" style="209" hidden="1" customWidth="1"/>
    <col min="60" max="60" width="8.125" style="213" hidden="1" customWidth="1"/>
    <col min="61" max="61" width="1.375" style="209" hidden="1" customWidth="1"/>
    <col min="62" max="62" width="11.5" style="213" hidden="1" customWidth="1"/>
    <col min="63" max="63" width="1.5" style="181" hidden="1" customWidth="1"/>
    <col min="64" max="132" width="0" style="181" hidden="1" customWidth="1"/>
    <col min="133" max="16384" width="9" style="209" hidden="1"/>
  </cols>
  <sheetData>
    <row r="1" spans="2:62">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208"/>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row>
    <row r="2" spans="2:62">
      <c r="B2" s="181"/>
      <c r="C2" s="181"/>
      <c r="D2" s="181"/>
      <c r="E2" s="181"/>
      <c r="F2" s="181"/>
      <c r="G2" s="181"/>
      <c r="H2" s="181"/>
      <c r="I2" s="181"/>
      <c r="J2" s="181"/>
      <c r="K2" s="181"/>
      <c r="L2" s="181"/>
      <c r="M2" s="181"/>
      <c r="N2" s="181"/>
      <c r="O2" s="181"/>
      <c r="P2" s="181"/>
      <c r="Q2" s="181"/>
      <c r="R2" s="181"/>
      <c r="S2" s="485" t="str">
        <f>+ID!D2</f>
        <v>JP Sava centar - Beograd</v>
      </c>
      <c r="T2" s="485"/>
      <c r="U2" s="485"/>
      <c r="V2" s="485"/>
      <c r="W2" s="485"/>
      <c r="X2" s="485"/>
      <c r="Y2" s="485"/>
      <c r="Z2" s="485"/>
      <c r="AA2" s="485"/>
      <c r="AB2" s="485"/>
      <c r="AC2" s="485"/>
      <c r="AD2" s="485"/>
      <c r="AE2" s="485"/>
      <c r="AF2" s="485"/>
      <c r="AG2" s="485"/>
      <c r="AH2" s="181"/>
      <c r="AI2" s="208"/>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row>
    <row r="3" spans="2:62">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208"/>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row>
    <row r="4" spans="2:62" ht="15">
      <c r="B4" s="486" t="s">
        <v>98</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181"/>
      <c r="AI4" s="208"/>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row>
    <row r="5" spans="2:62">
      <c r="B5" s="468" t="s">
        <v>819</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181"/>
      <c r="AI5" s="208"/>
    </row>
    <row r="6" spans="2:62">
      <c r="B6" s="230" t="s">
        <v>490</v>
      </c>
      <c r="C6" s="238"/>
      <c r="D6" s="230"/>
      <c r="E6" s="230"/>
      <c r="F6" s="230"/>
      <c r="G6" s="230"/>
      <c r="H6" s="230"/>
      <c r="I6" s="230"/>
      <c r="J6" s="230"/>
      <c r="K6" s="230"/>
      <c r="L6" s="230"/>
      <c r="M6" s="230"/>
      <c r="N6" s="230"/>
      <c r="O6" s="210"/>
      <c r="P6" s="211"/>
      <c r="Q6" s="210"/>
      <c r="R6" s="211"/>
      <c r="S6" s="210"/>
      <c r="T6" s="211"/>
      <c r="U6" s="210"/>
      <c r="V6" s="211"/>
      <c r="W6" s="210"/>
      <c r="X6" s="211"/>
      <c r="Y6" s="210"/>
      <c r="Z6" s="211"/>
      <c r="AA6" s="210"/>
      <c r="AB6" s="211"/>
      <c r="AC6" s="210"/>
      <c r="AD6" s="211"/>
      <c r="AE6" s="210"/>
      <c r="AG6" s="211"/>
      <c r="AH6" s="181"/>
      <c r="AI6" s="208"/>
    </row>
    <row r="7" spans="2:62">
      <c r="B7" s="119"/>
      <c r="C7" s="224"/>
      <c r="D7" s="119"/>
      <c r="E7" s="119"/>
      <c r="F7" s="119"/>
      <c r="G7" s="119"/>
      <c r="H7" s="119"/>
      <c r="I7" s="119"/>
      <c r="J7" s="119"/>
      <c r="K7" s="119"/>
      <c r="L7" s="119"/>
      <c r="M7" s="119"/>
      <c r="N7" s="119"/>
      <c r="O7" s="210"/>
      <c r="P7" s="211"/>
      <c r="Q7" s="210"/>
      <c r="R7" s="211"/>
      <c r="S7" s="210"/>
      <c r="T7" s="211"/>
      <c r="U7" s="210"/>
      <c r="V7" s="211"/>
      <c r="W7" s="210"/>
      <c r="X7" s="211"/>
      <c r="Y7" s="210"/>
      <c r="Z7" s="211"/>
      <c r="AA7" s="210"/>
      <c r="AB7" s="211"/>
      <c r="AC7" s="210"/>
      <c r="AD7" s="211"/>
      <c r="AE7" s="210"/>
      <c r="AG7" s="211"/>
      <c r="AH7" s="181"/>
      <c r="AI7" s="208"/>
    </row>
    <row r="8" spans="2:62">
      <c r="B8" s="210"/>
      <c r="C8" s="210"/>
      <c r="D8" s="211"/>
      <c r="E8" s="479" t="s">
        <v>449</v>
      </c>
      <c r="F8" s="480"/>
      <c r="G8" s="480"/>
      <c r="H8" s="480"/>
      <c r="I8" s="480"/>
      <c r="J8" s="480"/>
      <c r="K8" s="480"/>
      <c r="L8" s="480"/>
      <c r="M8" s="480"/>
      <c r="N8" s="480"/>
      <c r="O8" s="481"/>
      <c r="P8" s="211"/>
      <c r="Q8" s="479" t="s">
        <v>450</v>
      </c>
      <c r="R8" s="480"/>
      <c r="S8" s="480"/>
      <c r="T8" s="480"/>
      <c r="U8" s="480"/>
      <c r="V8" s="480"/>
      <c r="W8" s="480"/>
      <c r="X8" s="480"/>
      <c r="Y8" s="480"/>
      <c r="Z8" s="480"/>
      <c r="AA8" s="480"/>
      <c r="AB8" s="480"/>
      <c r="AC8" s="481"/>
      <c r="AD8" s="211"/>
      <c r="AE8" s="210"/>
      <c r="AF8" s="211"/>
      <c r="AG8" s="181"/>
      <c r="AH8" s="181"/>
      <c r="AI8" s="208"/>
    </row>
    <row r="9" spans="2:62" ht="101.25">
      <c r="B9" s="232" t="s">
        <v>67</v>
      </c>
      <c r="C9" s="233" t="s">
        <v>102</v>
      </c>
      <c r="E9" s="220" t="s">
        <v>15</v>
      </c>
      <c r="F9" s="221"/>
      <c r="G9" s="220" t="s">
        <v>448</v>
      </c>
      <c r="H9" s="221"/>
      <c r="I9" s="220" t="s">
        <v>103</v>
      </c>
      <c r="J9" s="221"/>
      <c r="K9" s="220" t="s">
        <v>28</v>
      </c>
      <c r="L9" s="221"/>
      <c r="M9" s="220" t="s">
        <v>79</v>
      </c>
      <c r="N9" s="221"/>
      <c r="O9" s="220" t="s">
        <v>493</v>
      </c>
      <c r="P9" s="221"/>
      <c r="Q9" s="220" t="s">
        <v>494</v>
      </c>
      <c r="R9" s="221"/>
      <c r="S9" s="220" t="s">
        <v>451</v>
      </c>
      <c r="T9" s="221"/>
      <c r="U9" s="220" t="s">
        <v>429</v>
      </c>
      <c r="V9" s="221"/>
      <c r="W9" s="220" t="s">
        <v>452</v>
      </c>
      <c r="X9" s="221"/>
      <c r="Y9" s="220" t="s">
        <v>453</v>
      </c>
      <c r="Z9" s="221"/>
      <c r="AA9" s="220" t="s">
        <v>454</v>
      </c>
      <c r="AB9" s="221"/>
      <c r="AC9" s="220" t="s">
        <v>455</v>
      </c>
      <c r="AD9" s="221"/>
      <c r="AE9" s="220" t="s">
        <v>456</v>
      </c>
      <c r="AF9" s="221"/>
      <c r="AG9" s="220" t="s">
        <v>457</v>
      </c>
      <c r="AH9" s="181"/>
      <c r="AI9" s="208"/>
    </row>
    <row r="10" spans="2:62">
      <c r="B10" s="41"/>
      <c r="C10" s="241"/>
      <c r="E10" s="185"/>
      <c r="G10" s="185"/>
      <c r="I10" s="185"/>
      <c r="K10" s="185"/>
      <c r="M10" s="185"/>
      <c r="O10" s="185"/>
      <c r="Q10" s="185"/>
      <c r="S10" s="185"/>
      <c r="U10" s="185"/>
      <c r="W10" s="185"/>
      <c r="Y10" s="185"/>
      <c r="AA10" s="185"/>
      <c r="AC10" s="185"/>
      <c r="AE10" s="185"/>
      <c r="AG10" s="185"/>
      <c r="AH10" s="181"/>
      <c r="AI10" s="208"/>
    </row>
    <row r="11" spans="2:62">
      <c r="B11" s="41" t="s">
        <v>458</v>
      </c>
      <c r="C11" s="241" t="str">
        <f>IF(+Kapital!C6=0," ",Kapital!C6)</f>
        <v xml:space="preserve"> </v>
      </c>
      <c r="E11" s="51"/>
      <c r="F11" s="214"/>
      <c r="G11" s="51"/>
      <c r="H11" s="214"/>
      <c r="I11" s="51"/>
      <c r="J11" s="214"/>
      <c r="K11" s="51"/>
      <c r="L11" s="214"/>
      <c r="M11" s="51"/>
      <c r="N11" s="214"/>
      <c r="O11" s="51"/>
      <c r="P11" s="214"/>
      <c r="Q11" s="51"/>
      <c r="R11" s="214"/>
      <c r="S11" s="51"/>
      <c r="T11" s="214"/>
      <c r="U11" s="51"/>
      <c r="V11" s="214"/>
      <c r="W11" s="51"/>
      <c r="X11" s="214"/>
      <c r="Y11" s="51"/>
      <c r="Z11" s="214"/>
      <c r="AA11" s="51"/>
      <c r="AB11" s="214"/>
      <c r="AC11" s="51"/>
      <c r="AD11" s="214"/>
      <c r="AE11" s="51"/>
      <c r="AF11" s="214"/>
      <c r="AG11" s="51"/>
      <c r="AH11" s="181"/>
      <c r="AI11" s="208"/>
    </row>
    <row r="12" spans="2:62" ht="5.0999999999999996" customHeight="1">
      <c r="B12" s="41"/>
      <c r="C12" s="41"/>
      <c r="E12" s="53"/>
      <c r="G12" s="53"/>
      <c r="I12" s="53"/>
      <c r="K12" s="53"/>
      <c r="M12" s="53"/>
      <c r="O12" s="53"/>
      <c r="Q12" s="53"/>
      <c r="S12" s="53"/>
      <c r="U12" s="53"/>
      <c r="W12" s="53"/>
      <c r="Y12" s="53"/>
      <c r="AA12" s="53"/>
      <c r="AC12" s="53"/>
      <c r="AE12" s="53"/>
      <c r="AG12" s="53"/>
      <c r="AH12" s="181"/>
      <c r="AI12" s="208"/>
    </row>
    <row r="13" spans="2:62">
      <c r="B13" s="41" t="s">
        <v>477</v>
      </c>
      <c r="C13" s="241" t="str">
        <f>IF(+Kapital!C8=0," ",Kapital!C8)</f>
        <v xml:space="preserve"> </v>
      </c>
      <c r="E13" s="190" t="str">
        <f>IF(+Kapital!E8=0," ",Kapital!E8)</f>
        <v xml:space="preserve"> </v>
      </c>
      <c r="G13" s="190" t="str">
        <f>IF(+Kapital!G8=0," ",Kapital!G8)</f>
        <v xml:space="preserve"> </v>
      </c>
      <c r="I13" s="190" t="str">
        <f>IF(+Kapital!I8=0," ",Kapital!I8)</f>
        <v xml:space="preserve"> </v>
      </c>
      <c r="K13" s="190">
        <f>IF(+Kapital!K8=0," ",Kapital!K8)</f>
        <v>225801</v>
      </c>
      <c r="M13" s="190" t="str">
        <f>IF(+Kapital!M8=0," ",Kapital!M8)</f>
        <v xml:space="preserve"> </v>
      </c>
      <c r="O13" s="190" t="str">
        <f>IF(+Kapital!O8=0," ",Kapital!O8)</f>
        <v xml:space="preserve"> </v>
      </c>
      <c r="Q13" s="190" t="str">
        <f>IF(+Kapital!Q8=0," ",Kapital!Q8)</f>
        <v xml:space="preserve"> </v>
      </c>
      <c r="S13" s="190" t="str">
        <f>IF(+Kapital!S8=0," ",Kapital!S8)</f>
        <v xml:space="preserve"> </v>
      </c>
      <c r="U13" s="190" t="str">
        <f>IF(+Kapital!U8=0," ",Kapital!U8)</f>
        <v xml:space="preserve"> </v>
      </c>
      <c r="W13" s="190" t="str">
        <f>IF(+Kapital!W8=0," ",Kapital!W8)</f>
        <v xml:space="preserve"> </v>
      </c>
      <c r="Y13" s="190" t="str">
        <f>IF(+Kapital!Y8=0," ",Kapital!Y8)</f>
        <v xml:space="preserve"> </v>
      </c>
      <c r="AA13" s="190" t="str">
        <f>IF(+Kapital!AA8=0," ",Kapital!AA8)</f>
        <v xml:space="preserve"> </v>
      </c>
      <c r="AC13" s="190" t="str">
        <f>IF(+Kapital!AC8=0," ",Kapital!AC8)</f>
        <v xml:space="preserve"> </v>
      </c>
      <c r="AE13" s="483" t="str">
        <f>IF(+Kapital!AE8=0," ",Kapital!AE8)</f>
        <v xml:space="preserve"> </v>
      </c>
      <c r="AG13" s="483">
        <f>IF(+Kapital!AG8=0," ",Kapital!AG8)</f>
        <v>179391</v>
      </c>
      <c r="AH13" s="181"/>
      <c r="AI13" s="208"/>
    </row>
    <row r="14" spans="2:62">
      <c r="B14" s="41" t="s">
        <v>462</v>
      </c>
      <c r="C14" s="241" t="str">
        <f>IF(+Kapital!C9=0," ",Kapital!C9)</f>
        <v xml:space="preserve"> </v>
      </c>
      <c r="E14" s="191">
        <f>IF(+Kapital!E9=0," ",Kapital!E9)</f>
        <v>46410</v>
      </c>
      <c r="G14" s="191" t="str">
        <f>IF(+Kapital!G9=0," ",Kapital!G9)</f>
        <v xml:space="preserve"> </v>
      </c>
      <c r="I14" s="191" t="str">
        <f>IF(+Kapital!I9=0," ",Kapital!I9)</f>
        <v xml:space="preserve"> </v>
      </c>
      <c r="K14" s="191" t="str">
        <f>IF(+Kapital!K9=0," ",Kapital!K9)</f>
        <v xml:space="preserve"> </v>
      </c>
      <c r="M14" s="191" t="str">
        <f>IF(+Kapital!M9=0," ",Kapital!M9)</f>
        <v xml:space="preserve"> </v>
      </c>
      <c r="O14" s="191" t="str">
        <f>IF(+Kapital!O9=0," ",Kapital!O9)</f>
        <v xml:space="preserve"> </v>
      </c>
      <c r="Q14" s="191" t="str">
        <f>IF(+Kapital!Q9=0," ",Kapital!Q9)</f>
        <v xml:space="preserve"> </v>
      </c>
      <c r="S14" s="191" t="str">
        <f>IF(+Kapital!S9=0," ",Kapital!S9)</f>
        <v xml:space="preserve"> </v>
      </c>
      <c r="U14" s="191" t="str">
        <f>IF(+Kapital!U9=0," ",Kapital!U9)</f>
        <v xml:space="preserve"> </v>
      </c>
      <c r="W14" s="191" t="str">
        <f>IF(+Kapital!W9=0," ",Kapital!W9)</f>
        <v xml:space="preserve"> </v>
      </c>
      <c r="Y14" s="191" t="str">
        <f>IF(+Kapital!Y9=0," ",Kapital!Y9)</f>
        <v xml:space="preserve"> </v>
      </c>
      <c r="AA14" s="191" t="str">
        <f>IF(+Kapital!AA9=0," ",Kapital!AA9)</f>
        <v xml:space="preserve"> </v>
      </c>
      <c r="AC14" s="191" t="str">
        <f>IF(+Kapital!AC9=0," ",Kapital!AC9)</f>
        <v xml:space="preserve"> </v>
      </c>
      <c r="AE14" s="484"/>
      <c r="AG14" s="484"/>
      <c r="AH14" s="181"/>
      <c r="AI14" s="208"/>
    </row>
    <row r="15" spans="2:62">
      <c r="B15" s="41"/>
      <c r="C15" s="241" t="str">
        <f>IF(+Kapital!C10=0," ",Kapital!C10)</f>
        <v xml:space="preserve"> </v>
      </c>
      <c r="E15" s="53"/>
      <c r="G15" s="53"/>
      <c r="I15" s="53"/>
      <c r="K15" s="53"/>
      <c r="M15" s="53"/>
      <c r="O15" s="53"/>
      <c r="Q15" s="53"/>
      <c r="S15" s="53"/>
      <c r="U15" s="53"/>
      <c r="W15" s="53"/>
      <c r="Y15" s="53"/>
      <c r="AA15" s="53"/>
      <c r="AC15" s="53"/>
      <c r="AE15" s="53"/>
      <c r="AG15" s="53"/>
      <c r="AH15" s="181"/>
      <c r="AI15" s="208"/>
    </row>
    <row r="16" spans="2:62" ht="22.5">
      <c r="B16" s="41" t="s">
        <v>459</v>
      </c>
      <c r="C16" s="241" t="str">
        <f>IF(+Kapital!C11=0," ",Kapital!C11)</f>
        <v xml:space="preserve"> </v>
      </c>
      <c r="E16" s="51"/>
      <c r="F16" s="214"/>
      <c r="G16" s="51"/>
      <c r="H16" s="214"/>
      <c r="I16" s="51"/>
      <c r="J16" s="214"/>
      <c r="K16" s="51"/>
      <c r="L16" s="214"/>
      <c r="M16" s="51"/>
      <c r="N16" s="214"/>
      <c r="O16" s="51"/>
      <c r="P16" s="214"/>
      <c r="Q16" s="51"/>
      <c r="R16" s="214"/>
      <c r="S16" s="51"/>
      <c r="T16" s="214"/>
      <c r="U16" s="51"/>
      <c r="V16" s="214"/>
      <c r="W16" s="51"/>
      <c r="X16" s="214"/>
      <c r="Y16" s="51"/>
      <c r="Z16" s="214"/>
      <c r="AA16" s="51"/>
      <c r="AB16" s="214"/>
      <c r="AC16" s="51"/>
      <c r="AD16" s="214"/>
      <c r="AE16" s="51"/>
      <c r="AF16" s="214"/>
      <c r="AG16" s="51"/>
      <c r="AH16" s="181"/>
      <c r="AI16" s="208"/>
    </row>
    <row r="17" spans="2:35" ht="5.0999999999999996" customHeight="1">
      <c r="B17" s="41"/>
      <c r="C17" s="241" t="str">
        <f>IF(+Kapital!C12=0," ",Kapital!C12)</f>
        <v xml:space="preserve"> </v>
      </c>
      <c r="E17" s="53"/>
      <c r="G17" s="53"/>
      <c r="I17" s="53"/>
      <c r="K17" s="53"/>
      <c r="M17" s="53"/>
      <c r="O17" s="53"/>
      <c r="Q17" s="53"/>
      <c r="S17" s="53"/>
      <c r="U17" s="53"/>
      <c r="W17" s="53"/>
      <c r="Y17" s="53"/>
      <c r="AA17" s="53"/>
      <c r="AC17" s="53"/>
      <c r="AE17" s="53"/>
      <c r="AG17" s="53"/>
      <c r="AH17" s="181"/>
      <c r="AI17" s="208"/>
    </row>
    <row r="18" spans="2:35">
      <c r="B18" s="41" t="s">
        <v>461</v>
      </c>
      <c r="C18" s="241" t="str">
        <f>IF(+Kapital!C13=0," ",Kapital!C13)</f>
        <v xml:space="preserve"> </v>
      </c>
      <c r="E18" s="53" t="str">
        <f>IF(+Kapital!E13=0," ",Kapital!E13)</f>
        <v xml:space="preserve"> </v>
      </c>
      <c r="G18" s="53" t="str">
        <f>IF(+Kapital!G13=0," ",Kapital!G13)</f>
        <v xml:space="preserve"> </v>
      </c>
      <c r="I18" s="53" t="str">
        <f>IF(+Kapital!I13=0," ",Kapital!I13)</f>
        <v xml:space="preserve"> </v>
      </c>
      <c r="K18" s="53" t="str">
        <f>IF(+Kapital!K13=0," ",Kapital!K13)</f>
        <v xml:space="preserve"> </v>
      </c>
      <c r="M18" s="53" t="str">
        <f>IF(+Kapital!M13=0," ",Kapital!M13)</f>
        <v xml:space="preserve"> </v>
      </c>
      <c r="O18" s="53" t="str">
        <f>IF(+Kapital!O13=0," ",Kapital!O13)</f>
        <v xml:space="preserve"> </v>
      </c>
      <c r="Q18" s="53" t="str">
        <f>IF(+Kapital!Q13=0," ",Kapital!Q13)</f>
        <v xml:space="preserve"> </v>
      </c>
      <c r="S18" s="53" t="str">
        <f>IF(+Kapital!S13=0," ",Kapital!S13)</f>
        <v xml:space="preserve"> </v>
      </c>
      <c r="U18" s="53" t="str">
        <f>IF(+Kapital!U13=0," ",Kapital!U13)</f>
        <v xml:space="preserve"> </v>
      </c>
      <c r="W18" s="53" t="str">
        <f>IF(+Kapital!W13=0," ",Kapital!W13)</f>
        <v xml:space="preserve"> </v>
      </c>
      <c r="Y18" s="53" t="str">
        <f>IF(+Kapital!Y13=0," ",Kapital!Y13)</f>
        <v xml:space="preserve"> </v>
      </c>
      <c r="AA18" s="53" t="str">
        <f>IF(+Kapital!AA13=0," ",Kapital!AA13)</f>
        <v xml:space="preserve"> </v>
      </c>
      <c r="AC18" s="53" t="str">
        <f>IF(+Kapital!AC13=0," ",Kapital!AC13)</f>
        <v xml:space="preserve"> </v>
      </c>
      <c r="AE18" s="482" t="str">
        <f>IF(+Kapital!AE13=0," ",Kapital!AE13)</f>
        <v xml:space="preserve"> </v>
      </c>
      <c r="AF18" s="214"/>
      <c r="AG18" s="482" t="str">
        <f>IF(+Kapital!AG13=0," ",Kapital!AG13)</f>
        <v xml:space="preserve"> </v>
      </c>
      <c r="AH18" s="181"/>
      <c r="AI18" s="208"/>
    </row>
    <row r="19" spans="2:35">
      <c r="B19" s="41" t="s">
        <v>460</v>
      </c>
      <c r="C19" s="241" t="str">
        <f>IF(+Kapital!C14=0," ",Kapital!C14)</f>
        <v xml:space="preserve"> </v>
      </c>
      <c r="E19" s="53" t="str">
        <f>IF(+Kapital!E14=0," ",Kapital!E14)</f>
        <v xml:space="preserve"> </v>
      </c>
      <c r="G19" s="53" t="str">
        <f>IF(+Kapital!G14=0," ",Kapital!G14)</f>
        <v xml:space="preserve"> </v>
      </c>
      <c r="I19" s="53" t="str">
        <f>IF(+Kapital!I14=0," ",Kapital!I14)</f>
        <v xml:space="preserve"> </v>
      </c>
      <c r="K19" s="53" t="str">
        <f>IF(+Kapital!K14=0," ",Kapital!K14)</f>
        <v xml:space="preserve"> </v>
      </c>
      <c r="M19" s="53" t="str">
        <f>IF(+Kapital!M14=0," ",Kapital!M14)</f>
        <v xml:space="preserve"> </v>
      </c>
      <c r="O19" s="53" t="str">
        <f>IF(+Kapital!O14=0," ",Kapital!O14)</f>
        <v xml:space="preserve"> </v>
      </c>
      <c r="Q19" s="53" t="str">
        <f>IF(+Kapital!Q14=0," ",Kapital!Q14)</f>
        <v xml:space="preserve"> </v>
      </c>
      <c r="S19" s="53" t="str">
        <f>IF(+Kapital!S14=0," ",Kapital!S14)</f>
        <v xml:space="preserve"> </v>
      </c>
      <c r="U19" s="53" t="str">
        <f>IF(+Kapital!U14=0," ",Kapital!U14)</f>
        <v xml:space="preserve"> </v>
      </c>
      <c r="W19" s="53" t="str">
        <f>IF(+Kapital!W14=0," ",Kapital!W14)</f>
        <v xml:space="preserve"> </v>
      </c>
      <c r="Y19" s="53" t="str">
        <f>IF(+Kapital!Y14=0," ",Kapital!Y14)</f>
        <v xml:space="preserve"> </v>
      </c>
      <c r="AA19" s="53" t="str">
        <f>IF(+Kapital!AA14=0," ",Kapital!AA14)</f>
        <v xml:space="preserve"> </v>
      </c>
      <c r="AC19" s="53" t="str">
        <f>IF(+Kapital!AC14=0," ",Kapital!AC14)</f>
        <v xml:space="preserve"> </v>
      </c>
      <c r="AE19" s="482"/>
      <c r="AF19" s="214"/>
      <c r="AG19" s="482"/>
      <c r="AH19" s="181"/>
      <c r="AI19" s="208"/>
    </row>
    <row r="20" spans="2:35">
      <c r="B20" s="41"/>
      <c r="C20" s="241" t="str">
        <f>IF(+Kapital!C15=0," ",Kapital!C15)</f>
        <v xml:space="preserve"> </v>
      </c>
      <c r="E20" s="53"/>
      <c r="G20" s="53"/>
      <c r="I20" s="53"/>
      <c r="K20" s="53"/>
      <c r="M20" s="53"/>
      <c r="O20" s="53"/>
      <c r="Q20" s="53"/>
      <c r="S20" s="53"/>
      <c r="U20" s="53"/>
      <c r="W20" s="53"/>
      <c r="Y20" s="53"/>
      <c r="AA20" s="53"/>
      <c r="AC20" s="53"/>
      <c r="AE20" s="53"/>
      <c r="AG20" s="53"/>
      <c r="AH20" s="181"/>
      <c r="AI20" s="208"/>
    </row>
    <row r="21" spans="2:35" ht="22.5">
      <c r="B21" s="41" t="s">
        <v>151</v>
      </c>
      <c r="C21" s="241" t="str">
        <f>IF(+Kapital!C16=0," ",Kapital!C16)</f>
        <v xml:space="preserve"> </v>
      </c>
      <c r="E21" s="51"/>
      <c r="F21" s="214"/>
      <c r="G21" s="51"/>
      <c r="H21" s="214"/>
      <c r="I21" s="51"/>
      <c r="J21" s="214"/>
      <c r="K21" s="51"/>
      <c r="L21" s="214"/>
      <c r="M21" s="51"/>
      <c r="N21" s="214"/>
      <c r="O21" s="51"/>
      <c r="P21" s="214"/>
      <c r="Q21" s="51"/>
      <c r="R21" s="214"/>
      <c r="S21" s="51"/>
      <c r="T21" s="214"/>
      <c r="U21" s="51"/>
      <c r="V21" s="214"/>
      <c r="W21" s="51"/>
      <c r="X21" s="214"/>
      <c r="Y21" s="51"/>
      <c r="Z21" s="214"/>
      <c r="AA21" s="51"/>
      <c r="AB21" s="214"/>
      <c r="AC21" s="51"/>
      <c r="AD21" s="214"/>
      <c r="AE21" s="51"/>
      <c r="AF21" s="214"/>
      <c r="AG21" s="51"/>
      <c r="AH21" s="181"/>
      <c r="AI21" s="208"/>
    </row>
    <row r="22" spans="2:35" ht="5.0999999999999996" customHeight="1">
      <c r="B22" s="41"/>
      <c r="C22" s="241" t="str">
        <f>IF(+Kapital!C17=0," ",Kapital!C17)</f>
        <v xml:space="preserve"> </v>
      </c>
      <c r="E22" s="53"/>
      <c r="G22" s="53"/>
      <c r="I22" s="53"/>
      <c r="K22" s="53"/>
      <c r="M22" s="53"/>
      <c r="O22" s="53"/>
      <c r="Q22" s="53"/>
      <c r="S22" s="53"/>
      <c r="U22" s="53"/>
      <c r="W22" s="53"/>
      <c r="Y22" s="53"/>
      <c r="AA22" s="53"/>
      <c r="AC22" s="53"/>
      <c r="AE22" s="53"/>
      <c r="AG22" s="53"/>
      <c r="AH22" s="181"/>
      <c r="AI22" s="208"/>
    </row>
    <row r="23" spans="2:35">
      <c r="B23" s="41" t="s">
        <v>466</v>
      </c>
      <c r="C23" s="241" t="str">
        <f>IF(+Kapital!C18=0," ",Kapital!C18)</f>
        <v xml:space="preserve"> </v>
      </c>
      <c r="E23" s="190" t="str">
        <f>IF(+Kapital!E18=0," ",Kapital!E18)</f>
        <v xml:space="preserve"> </v>
      </c>
      <c r="G23" s="190" t="str">
        <f>IF(+Kapital!G18=0," ",Kapital!G18)</f>
        <v xml:space="preserve"> </v>
      </c>
      <c r="I23" s="190" t="str">
        <f>IF(+Kapital!I18=0," ",Kapital!I18)</f>
        <v xml:space="preserve"> </v>
      </c>
      <c r="K23" s="190">
        <f>IF(+Kapital!K18=0," ",Kapital!K18)</f>
        <v>225801</v>
      </c>
      <c r="M23" s="190" t="str">
        <f>IF(+Kapital!M18=0," ",Kapital!M18)</f>
        <v xml:space="preserve"> </v>
      </c>
      <c r="O23" s="190" t="str">
        <f>IF(+Kapital!O18=0," ",Kapital!O18)</f>
        <v xml:space="preserve"> </v>
      </c>
      <c r="Q23" s="190" t="str">
        <f>IF(+Kapital!Q18=0," ",Kapital!Q18)</f>
        <v xml:space="preserve"> </v>
      </c>
      <c r="S23" s="190" t="str">
        <f>IF(+Kapital!S18=0," ",Kapital!S18)</f>
        <v xml:space="preserve"> </v>
      </c>
      <c r="U23" s="190" t="str">
        <f>IF(+Kapital!U18=0," ",Kapital!U18)</f>
        <v xml:space="preserve"> </v>
      </c>
      <c r="W23" s="190" t="str">
        <f>IF(+Kapital!W18=0," ",Kapital!W18)</f>
        <v xml:space="preserve"> </v>
      </c>
      <c r="Y23" s="190" t="str">
        <f>IF(+Kapital!Y18=0," ",Kapital!Y18)</f>
        <v xml:space="preserve"> </v>
      </c>
      <c r="AA23" s="190" t="str">
        <f>IF(+Kapital!AA18=0," ",Kapital!AA18)</f>
        <v xml:space="preserve"> </v>
      </c>
      <c r="AC23" s="190" t="str">
        <f>IF(+Kapital!AC18=0," ",Kapital!AC18)</f>
        <v xml:space="preserve"> </v>
      </c>
      <c r="AE23" s="483" t="str">
        <f>IF(+Kapital!AE18=0," ",Kapital!AE18)</f>
        <v xml:space="preserve"> </v>
      </c>
      <c r="AG23" s="483">
        <f>IF(+Kapital!AG18=0," ",Kapital!AG18)</f>
        <v>179391</v>
      </c>
      <c r="AH23" s="181"/>
      <c r="AI23" s="208"/>
    </row>
    <row r="24" spans="2:35">
      <c r="B24" s="41" t="s">
        <v>467</v>
      </c>
      <c r="C24" s="241" t="str">
        <f>IF(+Kapital!C19=0," ",Kapital!C19)</f>
        <v xml:space="preserve"> </v>
      </c>
      <c r="E24" s="191">
        <f>IF(+Kapital!E19=0," ",Kapital!E19)</f>
        <v>46410</v>
      </c>
      <c r="G24" s="191" t="str">
        <f>IF(+Kapital!G19=0," ",Kapital!G19)</f>
        <v xml:space="preserve"> </v>
      </c>
      <c r="I24" s="191" t="str">
        <f>IF(+Kapital!I19=0," ",Kapital!I19)</f>
        <v xml:space="preserve"> </v>
      </c>
      <c r="K24" s="191" t="str">
        <f>IF(+Kapital!K19=0," ",Kapital!K19)</f>
        <v xml:space="preserve"> </v>
      </c>
      <c r="M24" s="191" t="str">
        <f>IF(+Kapital!M19=0," ",Kapital!M19)</f>
        <v xml:space="preserve"> </v>
      </c>
      <c r="O24" s="191" t="str">
        <f>IF(+Kapital!O19=0," ",Kapital!O19)</f>
        <v xml:space="preserve"> </v>
      </c>
      <c r="Q24" s="191" t="str">
        <f>IF(+Kapital!Q19=0," ",Kapital!Q19)</f>
        <v xml:space="preserve"> </v>
      </c>
      <c r="S24" s="191" t="str">
        <f>IF(+Kapital!S19=0," ",Kapital!S19)</f>
        <v xml:space="preserve"> </v>
      </c>
      <c r="U24" s="191" t="str">
        <f>IF(+Kapital!U19=0," ",Kapital!U19)</f>
        <v xml:space="preserve"> </v>
      </c>
      <c r="W24" s="191" t="str">
        <f>IF(+Kapital!W19=0," ",Kapital!W19)</f>
        <v xml:space="preserve"> </v>
      </c>
      <c r="Y24" s="191" t="str">
        <f>IF(+Kapital!Y19=0," ",Kapital!Y19)</f>
        <v xml:space="preserve"> </v>
      </c>
      <c r="AA24" s="191" t="str">
        <f>IF(+Kapital!AA19=0," ",Kapital!AA19)</f>
        <v xml:space="preserve"> </v>
      </c>
      <c r="AC24" s="191" t="str">
        <f>IF(+Kapital!AC19=0," ",Kapital!AC19)</f>
        <v xml:space="preserve"> </v>
      </c>
      <c r="AE24" s="484"/>
      <c r="AG24" s="484"/>
      <c r="AH24" s="181"/>
      <c r="AI24" s="208"/>
    </row>
    <row r="25" spans="2:35">
      <c r="B25" s="41"/>
      <c r="C25" s="241" t="str">
        <f>IF(+Kapital!C20=0," ",Kapital!C20)</f>
        <v xml:space="preserve"> </v>
      </c>
      <c r="E25" s="53"/>
      <c r="G25" s="53"/>
      <c r="I25" s="53"/>
      <c r="K25" s="53"/>
      <c r="M25" s="53"/>
      <c r="O25" s="53"/>
      <c r="Q25" s="53"/>
      <c r="S25" s="53"/>
      <c r="U25" s="53"/>
      <c r="W25" s="53"/>
      <c r="Y25" s="53"/>
      <c r="AA25" s="53"/>
      <c r="AC25" s="53"/>
      <c r="AE25" s="53"/>
      <c r="AG25" s="53"/>
      <c r="AH25" s="181"/>
      <c r="AI25" s="208"/>
    </row>
    <row r="26" spans="2:35">
      <c r="B26" s="41" t="s">
        <v>463</v>
      </c>
      <c r="C26" s="241" t="str">
        <f>IF(+Kapital!C21=0," ",Kapital!C21)</f>
        <v xml:space="preserve"> </v>
      </c>
      <c r="E26" s="51"/>
      <c r="F26" s="214"/>
      <c r="G26" s="51"/>
      <c r="H26" s="214"/>
      <c r="I26" s="51"/>
      <c r="J26" s="214"/>
      <c r="K26" s="51"/>
      <c r="L26" s="214"/>
      <c r="M26" s="51"/>
      <c r="N26" s="214"/>
      <c r="O26" s="51"/>
      <c r="P26" s="214"/>
      <c r="Q26" s="51"/>
      <c r="R26" s="214"/>
      <c r="S26" s="51"/>
      <c r="T26" s="214"/>
      <c r="U26" s="51"/>
      <c r="V26" s="214"/>
      <c r="W26" s="51"/>
      <c r="X26" s="214"/>
      <c r="Y26" s="51"/>
      <c r="Z26" s="214"/>
      <c r="AA26" s="51"/>
      <c r="AB26" s="214"/>
      <c r="AC26" s="51"/>
      <c r="AD26" s="214"/>
      <c r="AE26" s="51"/>
      <c r="AF26" s="214"/>
      <c r="AG26" s="51"/>
      <c r="AH26" s="181"/>
      <c r="AI26" s="208"/>
    </row>
    <row r="27" spans="2:35" ht="5.0999999999999996" customHeight="1">
      <c r="B27" s="41"/>
      <c r="C27" s="241" t="str">
        <f>IF(+Kapital!C22=0," ",Kapital!C22)</f>
        <v xml:space="preserve"> </v>
      </c>
      <c r="E27" s="53"/>
      <c r="G27" s="53"/>
      <c r="I27" s="53"/>
      <c r="K27" s="53"/>
      <c r="M27" s="53"/>
      <c r="O27" s="53"/>
      <c r="Q27" s="53"/>
      <c r="S27" s="53"/>
      <c r="U27" s="53"/>
      <c r="W27" s="53"/>
      <c r="Y27" s="53"/>
      <c r="AA27" s="53"/>
      <c r="AC27" s="53"/>
      <c r="AE27" s="53"/>
      <c r="AG27" s="53"/>
      <c r="AH27" s="181"/>
      <c r="AI27" s="208"/>
    </row>
    <row r="28" spans="2:35">
      <c r="B28" s="41" t="s">
        <v>464</v>
      </c>
      <c r="C28" s="241" t="str">
        <f>IF(+Kapital!C23=0," ",Kapital!C23)</f>
        <v xml:space="preserve"> </v>
      </c>
      <c r="E28" s="53" t="str">
        <f>IF(+Kapital!E23=0," ",Kapital!E23)</f>
        <v xml:space="preserve"> </v>
      </c>
      <c r="G28" s="53" t="str">
        <f>IF(+Kapital!G23=0," ",Kapital!G23)</f>
        <v xml:space="preserve"> </v>
      </c>
      <c r="I28" s="53" t="str">
        <f>IF(+Kapital!I23=0," ",Kapital!I23)</f>
        <v xml:space="preserve"> </v>
      </c>
      <c r="K28" s="53">
        <f>IF(+Kapital!K23=0," ",Kapital!K23)</f>
        <v>263485</v>
      </c>
      <c r="M28" s="53" t="str">
        <f>IF(+Kapital!M23=0," ",Kapital!M23)</f>
        <v xml:space="preserve"> </v>
      </c>
      <c r="O28" s="53" t="str">
        <f>IF(+Kapital!O23=0," ",Kapital!O23)</f>
        <v xml:space="preserve"> </v>
      </c>
      <c r="Q28" s="53" t="str">
        <f>IF(+Kapital!Q23=0," ",Kapital!Q23)</f>
        <v xml:space="preserve"> </v>
      </c>
      <c r="S28" s="53" t="str">
        <f>IF(+Kapital!S23=0," ",Kapital!S23)</f>
        <v xml:space="preserve"> </v>
      </c>
      <c r="U28" s="53" t="str">
        <f>IF(+Kapital!U23=0," ",Kapital!U23)</f>
        <v xml:space="preserve"> </v>
      </c>
      <c r="W28" s="53" t="str">
        <f>IF(+Kapital!W23=0," ",Kapital!W23)</f>
        <v xml:space="preserve"> </v>
      </c>
      <c r="Y28" s="53" t="str">
        <f>IF(+Kapital!Y23=0," ",Kapital!Y23)</f>
        <v xml:space="preserve"> </v>
      </c>
      <c r="AA28" s="53" t="str">
        <f>IF(+Kapital!AA23=0," ",Kapital!AA23)</f>
        <v xml:space="preserve"> </v>
      </c>
      <c r="AC28" s="53" t="str">
        <f>IF(+Kapital!AC23=0," ",Kapital!AC23)</f>
        <v xml:space="preserve"> </v>
      </c>
      <c r="AE28" s="482" t="str">
        <f>IF(+Kapital!AE23=0," ",Kapital!AE23)</f>
        <v xml:space="preserve"> </v>
      </c>
      <c r="AF28" s="214"/>
      <c r="AG28" s="482" t="str">
        <f>IF(+Kapital!AG23=0," ",Kapital!AG23)</f>
        <v xml:space="preserve"> </v>
      </c>
      <c r="AH28" s="181"/>
      <c r="AI28" s="208"/>
    </row>
    <row r="29" spans="2:35">
      <c r="B29" s="41" t="s">
        <v>465</v>
      </c>
      <c r="C29" s="241" t="str">
        <f>IF(+Kapital!C24=0," ",Kapital!C24)</f>
        <v xml:space="preserve"> </v>
      </c>
      <c r="E29" s="53" t="str">
        <f>IF(+Kapital!E24=0," ",Kapital!E24)</f>
        <v xml:space="preserve"> </v>
      </c>
      <c r="G29" s="53" t="str">
        <f>IF(+Kapital!G24=0," ",Kapital!G24)</f>
        <v xml:space="preserve"> </v>
      </c>
      <c r="I29" s="53" t="str">
        <f>IF(+Kapital!I24=0," ",Kapital!I24)</f>
        <v xml:space="preserve"> </v>
      </c>
      <c r="K29" s="53">
        <f>IF(+Kapital!K24=0," ",Kapital!K24)</f>
        <v>27</v>
      </c>
      <c r="M29" s="53" t="str">
        <f>IF(+Kapital!M24=0," ",Kapital!M24)</f>
        <v xml:space="preserve"> </v>
      </c>
      <c r="O29" s="53" t="str">
        <f>IF(+Kapital!O24=0," ",Kapital!O24)</f>
        <v xml:space="preserve"> </v>
      </c>
      <c r="Q29" s="53" t="str">
        <f>IF(+Kapital!Q24=0," ",Kapital!Q24)</f>
        <v xml:space="preserve"> </v>
      </c>
      <c r="S29" s="53" t="str">
        <f>IF(+Kapital!S24=0," ",Kapital!S24)</f>
        <v xml:space="preserve"> </v>
      </c>
      <c r="U29" s="53" t="str">
        <f>IF(+Kapital!U24=0," ",Kapital!U24)</f>
        <v xml:space="preserve"> </v>
      </c>
      <c r="W29" s="53" t="str">
        <f>IF(+Kapital!W24=0," ",Kapital!W24)</f>
        <v xml:space="preserve"> </v>
      </c>
      <c r="Y29" s="53" t="str">
        <f>IF(+Kapital!Y24=0," ",Kapital!Y24)</f>
        <v xml:space="preserve"> </v>
      </c>
      <c r="AA29" s="53" t="str">
        <f>IF(+Kapital!AA24=0," ",Kapital!AA24)</f>
        <v xml:space="preserve"> </v>
      </c>
      <c r="AC29" s="53" t="str">
        <f>IF(+Kapital!AC24=0," ",Kapital!AC24)</f>
        <v xml:space="preserve"> </v>
      </c>
      <c r="AE29" s="482"/>
      <c r="AF29" s="214"/>
      <c r="AG29" s="482"/>
      <c r="AH29" s="181"/>
      <c r="AI29" s="208"/>
    </row>
    <row r="30" spans="2:35">
      <c r="B30" s="41"/>
      <c r="C30" s="241" t="str">
        <f>IF(+Kapital!C25=0," ",Kapital!C25)</f>
        <v xml:space="preserve"> </v>
      </c>
      <c r="E30" s="53"/>
      <c r="G30" s="53"/>
      <c r="I30" s="53"/>
      <c r="K30" s="53"/>
      <c r="M30" s="53"/>
      <c r="O30" s="53"/>
      <c r="Q30" s="53"/>
      <c r="S30" s="53"/>
      <c r="U30" s="53"/>
      <c r="W30" s="53"/>
      <c r="Y30" s="53"/>
      <c r="AA30" s="53"/>
      <c r="AC30" s="53"/>
      <c r="AE30" s="53"/>
      <c r="AG30" s="53"/>
      <c r="AH30" s="181"/>
      <c r="AI30" s="208"/>
    </row>
    <row r="31" spans="2:35" ht="22.5">
      <c r="B31" s="41" t="s">
        <v>468</v>
      </c>
      <c r="C31" s="241" t="str">
        <f>IF(+Kapital!C26=0," ",Kapital!C26)</f>
        <v xml:space="preserve"> </v>
      </c>
      <c r="E31" s="51"/>
      <c r="F31" s="214"/>
      <c r="G31" s="51"/>
      <c r="H31" s="214"/>
      <c r="I31" s="51"/>
      <c r="J31" s="214"/>
      <c r="K31" s="51"/>
      <c r="L31" s="214"/>
      <c r="M31" s="51"/>
      <c r="N31" s="214"/>
      <c r="O31" s="51"/>
      <c r="P31" s="214"/>
      <c r="Q31" s="51"/>
      <c r="R31" s="214"/>
      <c r="S31" s="51"/>
      <c r="T31" s="214"/>
      <c r="U31" s="51"/>
      <c r="V31" s="214"/>
      <c r="W31" s="51"/>
      <c r="X31" s="214"/>
      <c r="Y31" s="51"/>
      <c r="Z31" s="214"/>
      <c r="AA31" s="51"/>
      <c r="AB31" s="214"/>
      <c r="AC31" s="51"/>
      <c r="AD31" s="214"/>
      <c r="AE31" s="51"/>
      <c r="AF31" s="214"/>
      <c r="AG31" s="51"/>
      <c r="AH31" s="181"/>
      <c r="AI31" s="208"/>
    </row>
    <row r="32" spans="2:35" ht="5.0999999999999996" customHeight="1">
      <c r="B32" s="41"/>
      <c r="C32" s="241" t="str">
        <f>IF(+Kapital!C27=0," ",Kapital!C27)</f>
        <v xml:space="preserve"> </v>
      </c>
      <c r="E32" s="53"/>
      <c r="G32" s="53"/>
      <c r="I32" s="53"/>
      <c r="K32" s="53"/>
      <c r="M32" s="53"/>
      <c r="O32" s="53"/>
      <c r="Q32" s="53"/>
      <c r="S32" s="53"/>
      <c r="U32" s="53"/>
      <c r="W32" s="53"/>
      <c r="Y32" s="53"/>
      <c r="AA32" s="53"/>
      <c r="AC32" s="53"/>
      <c r="AE32" s="53"/>
      <c r="AG32" s="53"/>
      <c r="AH32" s="181"/>
      <c r="AI32" s="208"/>
    </row>
    <row r="33" spans="2:35">
      <c r="B33" s="41" t="s">
        <v>477</v>
      </c>
      <c r="C33" s="241" t="str">
        <f>IF(+Kapital!C28=0," ",Kapital!C28)</f>
        <v xml:space="preserve"> </v>
      </c>
      <c r="E33" s="190" t="str">
        <f>IF(+Kapital!E28=0," ",Kapital!E28)</f>
        <v xml:space="preserve"> </v>
      </c>
      <c r="G33" s="190" t="str">
        <f>IF(+Kapital!G28=0," ",Kapital!G28)</f>
        <v xml:space="preserve"> </v>
      </c>
      <c r="I33" s="190" t="str">
        <f>IF(+Kapital!I28=0," ",Kapital!I28)</f>
        <v xml:space="preserve"> </v>
      </c>
      <c r="K33" s="190">
        <f>IF(+Kapital!K28=0," ",Kapital!K28)</f>
        <v>489259</v>
      </c>
      <c r="M33" s="190" t="str">
        <f>IF(+Kapital!M28=0," ",Kapital!M28)</f>
        <v xml:space="preserve"> </v>
      </c>
      <c r="O33" s="190" t="str">
        <f>IF(+Kapital!O28=0," ",Kapital!O28)</f>
        <v xml:space="preserve"> </v>
      </c>
      <c r="Q33" s="190" t="str">
        <f>IF(+Kapital!Q28=0," ",Kapital!Q28)</f>
        <v xml:space="preserve"> </v>
      </c>
      <c r="S33" s="190" t="str">
        <f>IF(+Kapital!S28=0," ",Kapital!S28)</f>
        <v xml:space="preserve"> </v>
      </c>
      <c r="U33" s="190" t="str">
        <f>IF(+Kapital!U28=0," ",Kapital!U28)</f>
        <v xml:space="preserve"> </v>
      </c>
      <c r="W33" s="190" t="str">
        <f>IF(+Kapital!W28=0," ",Kapital!W28)</f>
        <v xml:space="preserve"> </v>
      </c>
      <c r="Y33" s="190" t="str">
        <f>IF(+Kapital!Y28=0," ",Kapital!Y28)</f>
        <v xml:space="preserve"> </v>
      </c>
      <c r="AA33" s="190" t="str">
        <f>IF(+Kapital!AA28=0," ",Kapital!AA28)</f>
        <v xml:space="preserve"> </v>
      </c>
      <c r="AC33" s="190" t="str">
        <f>IF(+Kapital!AC28=0," ",Kapital!AC28)</f>
        <v xml:space="preserve"> </v>
      </c>
      <c r="AE33" s="483" t="str">
        <f>IF(+Kapital!AE28=0," ",Kapital!AE28)</f>
        <v xml:space="preserve"> </v>
      </c>
      <c r="AG33" s="483">
        <f>IF(+Kapital!AG28=0," ",Kapital!AG28)</f>
        <v>442849</v>
      </c>
      <c r="AH33" s="181"/>
      <c r="AI33" s="208"/>
    </row>
    <row r="34" spans="2:35">
      <c r="B34" s="41" t="s">
        <v>462</v>
      </c>
      <c r="C34" s="241" t="str">
        <f>IF(+Kapital!C29=0," ",Kapital!C29)</f>
        <v xml:space="preserve"> </v>
      </c>
      <c r="E34" s="191">
        <f>IF(+Kapital!E29=0," ",Kapital!E29)</f>
        <v>46410</v>
      </c>
      <c r="G34" s="191" t="str">
        <f>IF(+Kapital!G29=0," ",Kapital!G29)</f>
        <v xml:space="preserve"> </v>
      </c>
      <c r="I34" s="191" t="str">
        <f>IF(+Kapital!I29=0," ",Kapital!I29)</f>
        <v xml:space="preserve"> </v>
      </c>
      <c r="K34" s="191" t="str">
        <f>IF(+Kapital!K29=0," ",Kapital!K29)</f>
        <v xml:space="preserve"> </v>
      </c>
      <c r="M34" s="191" t="str">
        <f>IF(+Kapital!M29=0," ",Kapital!M29)</f>
        <v xml:space="preserve"> </v>
      </c>
      <c r="O34" s="191" t="str">
        <f>IF(+Kapital!O29=0," ",Kapital!O29)</f>
        <v xml:space="preserve"> </v>
      </c>
      <c r="Q34" s="191" t="str">
        <f>IF(+Kapital!Q29=0," ",Kapital!Q29)</f>
        <v xml:space="preserve"> </v>
      </c>
      <c r="S34" s="191" t="str">
        <f>IF(+Kapital!S29=0," ",Kapital!S29)</f>
        <v xml:space="preserve"> </v>
      </c>
      <c r="U34" s="191" t="str">
        <f>IF(+Kapital!U29=0," ",Kapital!U29)</f>
        <v xml:space="preserve"> </v>
      </c>
      <c r="W34" s="191" t="str">
        <f>IF(+Kapital!W29=0," ",Kapital!W29)</f>
        <v xml:space="preserve"> </v>
      </c>
      <c r="Y34" s="191" t="str">
        <f>IF(+Kapital!Y29=0," ",Kapital!Y29)</f>
        <v xml:space="preserve"> </v>
      </c>
      <c r="AA34" s="191" t="str">
        <f>IF(+Kapital!AA29=0," ",Kapital!AA29)</f>
        <v xml:space="preserve"> </v>
      </c>
      <c r="AC34" s="191" t="str">
        <f>IF(+Kapital!AC29=0," ",Kapital!AC29)</f>
        <v xml:space="preserve"> </v>
      </c>
      <c r="AE34" s="484"/>
      <c r="AG34" s="484"/>
      <c r="AH34" s="181"/>
      <c r="AI34" s="208"/>
    </row>
    <row r="35" spans="2:35">
      <c r="B35" s="41"/>
      <c r="C35" s="241" t="str">
        <f>IF(+Kapital!C30=0," ",Kapital!C30)</f>
        <v xml:space="preserve"> </v>
      </c>
      <c r="E35" s="53"/>
      <c r="G35" s="53"/>
      <c r="I35" s="53"/>
      <c r="K35" s="53"/>
      <c r="M35" s="53"/>
      <c r="O35" s="53"/>
      <c r="Q35" s="53"/>
      <c r="S35" s="53"/>
      <c r="U35" s="53"/>
      <c r="W35" s="53"/>
      <c r="Y35" s="53"/>
      <c r="AA35" s="53"/>
      <c r="AC35" s="53"/>
      <c r="AE35" s="53"/>
      <c r="AG35" s="53"/>
      <c r="AH35" s="181"/>
      <c r="AI35" s="208"/>
    </row>
    <row r="36" spans="2:35" ht="22.5">
      <c r="B36" s="41" t="s">
        <v>459</v>
      </c>
      <c r="C36" s="241" t="str">
        <f>IF(+Kapital!C31=0," ",Kapital!C31)</f>
        <v xml:space="preserve"> </v>
      </c>
      <c r="E36" s="51"/>
      <c r="F36" s="214"/>
      <c r="G36" s="51"/>
      <c r="H36" s="214"/>
      <c r="I36" s="51"/>
      <c r="J36" s="214"/>
      <c r="K36" s="51"/>
      <c r="L36" s="214"/>
      <c r="M36" s="51"/>
      <c r="N36" s="214"/>
      <c r="O36" s="51"/>
      <c r="P36" s="214"/>
      <c r="Q36" s="51"/>
      <c r="R36" s="214"/>
      <c r="S36" s="51"/>
      <c r="T36" s="214"/>
      <c r="U36" s="51"/>
      <c r="V36" s="214"/>
      <c r="W36" s="51"/>
      <c r="X36" s="214"/>
      <c r="Y36" s="51"/>
      <c r="Z36" s="214"/>
      <c r="AA36" s="51"/>
      <c r="AB36" s="214"/>
      <c r="AC36" s="51"/>
      <c r="AD36" s="214"/>
      <c r="AE36" s="51"/>
      <c r="AF36" s="214"/>
      <c r="AG36" s="51"/>
      <c r="AH36" s="181"/>
      <c r="AI36" s="208"/>
    </row>
    <row r="37" spans="2:35" ht="5.0999999999999996" customHeight="1">
      <c r="B37" s="41"/>
      <c r="C37" s="241" t="str">
        <f>IF(+Kapital!C32=0," ",Kapital!C32)</f>
        <v xml:space="preserve"> </v>
      </c>
      <c r="E37" s="53"/>
      <c r="G37" s="53"/>
      <c r="I37" s="53"/>
      <c r="K37" s="53"/>
      <c r="M37" s="53"/>
      <c r="O37" s="53"/>
      <c r="Q37" s="53"/>
      <c r="S37" s="53"/>
      <c r="U37" s="53"/>
      <c r="W37" s="53"/>
      <c r="Y37" s="53"/>
      <c r="AA37" s="53"/>
      <c r="AC37" s="53"/>
      <c r="AE37" s="53"/>
      <c r="AG37" s="53"/>
      <c r="AH37" s="181"/>
      <c r="AI37" s="208"/>
    </row>
    <row r="38" spans="2:35">
      <c r="B38" s="41" t="s">
        <v>461</v>
      </c>
      <c r="C38" s="241" t="str">
        <f>IF(+Kapital!C33=0," ",Kapital!C33)</f>
        <v xml:space="preserve"> </v>
      </c>
      <c r="E38" s="53" t="str">
        <f>IF(+Kapital!E33=0," ",Kapital!E33)</f>
        <v xml:space="preserve"> </v>
      </c>
      <c r="G38" s="53" t="str">
        <f>IF(+Kapital!G33=0," ",Kapital!G33)</f>
        <v xml:space="preserve"> </v>
      </c>
      <c r="I38" s="53" t="str">
        <f>IF(+Kapital!I33=0," ",Kapital!I33)</f>
        <v xml:space="preserve"> </v>
      </c>
      <c r="K38" s="53">
        <f>IF(+Kapital!K33=0," ",Kapital!K33)</f>
        <v>16</v>
      </c>
      <c r="M38" s="53" t="str">
        <f>IF(+Kapital!M33=0," ",Kapital!M33)</f>
        <v xml:space="preserve"> </v>
      </c>
      <c r="O38" s="53" t="str">
        <f>IF(+Kapital!O33=0," ",Kapital!O33)</f>
        <v xml:space="preserve"> </v>
      </c>
      <c r="Q38" s="53" t="str">
        <f>IF(+Kapital!Q33=0," ",Kapital!Q33)</f>
        <v xml:space="preserve"> </v>
      </c>
      <c r="S38" s="53" t="str">
        <f>IF(+Kapital!S33=0," ",Kapital!S33)</f>
        <v xml:space="preserve"> </v>
      </c>
      <c r="U38" s="53" t="str">
        <f>IF(+Kapital!U33=0," ",Kapital!U33)</f>
        <v xml:space="preserve"> </v>
      </c>
      <c r="W38" s="53" t="str">
        <f>IF(+Kapital!W33=0," ",Kapital!W33)</f>
        <v xml:space="preserve"> </v>
      </c>
      <c r="Y38" s="53" t="str">
        <f>IF(+Kapital!Y33=0," ",Kapital!Y33)</f>
        <v xml:space="preserve"> </v>
      </c>
      <c r="AA38" s="53" t="str">
        <f>IF(+Kapital!AA33=0," ",Kapital!AA33)</f>
        <v xml:space="preserve"> </v>
      </c>
      <c r="AC38" s="53" t="str">
        <f>IF(+Kapital!AC33=0," ",Kapital!AC33)</f>
        <v xml:space="preserve"> </v>
      </c>
      <c r="AE38" s="482" t="str">
        <f>IF(+Kapital!AE33=0," ",Kapital!AE33)</f>
        <v xml:space="preserve"> </v>
      </c>
      <c r="AF38" s="214"/>
      <c r="AG38" s="482" t="str">
        <f>IF(+Kapital!AG33=0," ",Kapital!AG33)</f>
        <v xml:space="preserve"> </v>
      </c>
      <c r="AH38" s="181"/>
      <c r="AI38" s="208"/>
    </row>
    <row r="39" spans="2:35">
      <c r="B39" s="41" t="s">
        <v>460</v>
      </c>
      <c r="C39" s="241" t="str">
        <f>IF(+Kapital!C34=0," ",Kapital!C34)</f>
        <v xml:space="preserve"> </v>
      </c>
      <c r="D39" s="214"/>
      <c r="E39" s="53" t="str">
        <f>IF(+Kapital!E34=0," ",Kapital!E34)</f>
        <v xml:space="preserve"> </v>
      </c>
      <c r="G39" s="53" t="str">
        <f>IF(+Kapital!G34=0," ",Kapital!G34)</f>
        <v xml:space="preserve"> </v>
      </c>
      <c r="I39" s="53" t="str">
        <f>IF(+Kapital!I34=0," ",Kapital!I34)</f>
        <v xml:space="preserve"> </v>
      </c>
      <c r="K39" s="53" t="str">
        <f>IF(+Kapital!K34=0," ",Kapital!K34)</f>
        <v xml:space="preserve"> </v>
      </c>
      <c r="M39" s="53" t="str">
        <f>IF(+Kapital!M34=0," ",Kapital!M34)</f>
        <v xml:space="preserve"> </v>
      </c>
      <c r="O39" s="53" t="str">
        <f>IF(+Kapital!O34=0," ",Kapital!O34)</f>
        <v xml:space="preserve"> </v>
      </c>
      <c r="Q39" s="53" t="str">
        <f>IF(+Kapital!Q34=0," ",Kapital!Q34)</f>
        <v xml:space="preserve"> </v>
      </c>
      <c r="S39" s="53" t="str">
        <f>IF(+Kapital!S34=0," ",Kapital!S34)</f>
        <v xml:space="preserve"> </v>
      </c>
      <c r="U39" s="53" t="str">
        <f>IF(+Kapital!U34=0," ",Kapital!U34)</f>
        <v xml:space="preserve"> </v>
      </c>
      <c r="W39" s="53" t="str">
        <f>IF(+Kapital!W34=0," ",Kapital!W34)</f>
        <v xml:space="preserve"> </v>
      </c>
      <c r="Y39" s="53" t="str">
        <f>IF(+Kapital!Y34=0," ",Kapital!Y34)</f>
        <v xml:space="preserve"> </v>
      </c>
      <c r="AA39" s="53" t="str">
        <f>IF(+Kapital!AA34=0," ",Kapital!AA34)</f>
        <v xml:space="preserve"> </v>
      </c>
      <c r="AC39" s="53" t="str">
        <f>IF(+Kapital!AC34=0," ",Kapital!AC34)</f>
        <v xml:space="preserve"> </v>
      </c>
      <c r="AE39" s="482"/>
      <c r="AF39" s="214"/>
      <c r="AG39" s="482"/>
      <c r="AH39" s="181"/>
      <c r="AI39" s="208"/>
    </row>
    <row r="40" spans="2:35">
      <c r="B40" s="41"/>
      <c r="C40" s="241" t="str">
        <f>IF(+Kapital!C35=0," ",Kapital!C35)</f>
        <v xml:space="preserve"> </v>
      </c>
      <c r="E40" s="53"/>
      <c r="G40" s="53"/>
      <c r="I40" s="53"/>
      <c r="K40" s="53"/>
      <c r="M40" s="53"/>
      <c r="O40" s="53"/>
      <c r="Q40" s="53"/>
      <c r="S40" s="53"/>
      <c r="U40" s="53"/>
      <c r="W40" s="53"/>
      <c r="Y40" s="53"/>
      <c r="AA40" s="53"/>
      <c r="AC40" s="53"/>
      <c r="AE40" s="53"/>
      <c r="AG40" s="53"/>
      <c r="AH40" s="181"/>
      <c r="AI40" s="208"/>
    </row>
    <row r="41" spans="2:35" ht="22.5">
      <c r="B41" s="41" t="s">
        <v>481</v>
      </c>
      <c r="C41" s="241" t="str">
        <f>IF(+Kapital!C36=0," ",Kapital!C36)</f>
        <v xml:space="preserve"> </v>
      </c>
      <c r="E41" s="51"/>
      <c r="F41" s="214"/>
      <c r="G41" s="51"/>
      <c r="H41" s="214"/>
      <c r="I41" s="51"/>
      <c r="J41" s="214"/>
      <c r="K41" s="51"/>
      <c r="L41" s="214"/>
      <c r="M41" s="51"/>
      <c r="N41" s="214"/>
      <c r="O41" s="51"/>
      <c r="P41" s="214"/>
      <c r="Q41" s="51"/>
      <c r="R41" s="214"/>
      <c r="S41" s="51"/>
      <c r="T41" s="214"/>
      <c r="U41" s="51"/>
      <c r="V41" s="214"/>
      <c r="W41" s="51"/>
      <c r="X41" s="214"/>
      <c r="Y41" s="51"/>
      <c r="Z41" s="214"/>
      <c r="AA41" s="51"/>
      <c r="AB41" s="214"/>
      <c r="AC41" s="51"/>
      <c r="AD41" s="214"/>
      <c r="AE41" s="51"/>
      <c r="AF41" s="214"/>
      <c r="AG41" s="51"/>
      <c r="AH41" s="181"/>
      <c r="AI41" s="208"/>
    </row>
    <row r="42" spans="2:35" ht="5.0999999999999996" customHeight="1">
      <c r="B42" s="41"/>
      <c r="C42" s="241" t="str">
        <f>IF(+Kapital!C37=0," ",Kapital!C37)</f>
        <v xml:space="preserve"> </v>
      </c>
      <c r="E42" s="53"/>
      <c r="G42" s="53"/>
      <c r="I42" s="53"/>
      <c r="K42" s="53"/>
      <c r="M42" s="53"/>
      <c r="O42" s="53"/>
      <c r="Q42" s="53"/>
      <c r="S42" s="53"/>
      <c r="U42" s="53"/>
      <c r="W42" s="53"/>
      <c r="Y42" s="53"/>
      <c r="AA42" s="53"/>
      <c r="AC42" s="53"/>
      <c r="AE42" s="53"/>
      <c r="AG42" s="53"/>
      <c r="AH42" s="181"/>
      <c r="AI42" s="208"/>
    </row>
    <row r="43" spans="2:35">
      <c r="B43" s="41" t="s">
        <v>466</v>
      </c>
      <c r="C43" s="241" t="str">
        <f>IF(+Kapital!C38=0," ",Kapital!C38)</f>
        <v xml:space="preserve"> </v>
      </c>
      <c r="E43" s="190" t="str">
        <f>IF(+Kapital!E38=0," ",Kapital!E38)</f>
        <v xml:space="preserve"> </v>
      </c>
      <c r="G43" s="190" t="str">
        <f>IF(+Kapital!G38=0," ",Kapital!G38)</f>
        <v xml:space="preserve"> </v>
      </c>
      <c r="I43" s="190" t="str">
        <f>IF(+Kapital!I38=0," ",Kapital!I38)</f>
        <v xml:space="preserve"> </v>
      </c>
      <c r="K43" s="190">
        <f>IF(+Kapital!K38=0," ",Kapital!K38)</f>
        <v>489275</v>
      </c>
      <c r="M43" s="190" t="str">
        <f>IF(+Kapital!M38=0," ",Kapital!M38)</f>
        <v xml:space="preserve"> </v>
      </c>
      <c r="O43" s="190" t="str">
        <f>IF(+Kapital!O38=0," ",Kapital!O38)</f>
        <v xml:space="preserve"> </v>
      </c>
      <c r="Q43" s="190" t="str">
        <f>IF(+Kapital!Q38=0," ",Kapital!Q38)</f>
        <v xml:space="preserve"> </v>
      </c>
      <c r="S43" s="190" t="str">
        <f>IF(+Kapital!S38=0," ",Kapital!S38)</f>
        <v xml:space="preserve"> </v>
      </c>
      <c r="U43" s="190" t="str">
        <f>IF(+Kapital!U38=0," ",Kapital!U38)</f>
        <v xml:space="preserve"> </v>
      </c>
      <c r="W43" s="190" t="str">
        <f>IF(+Kapital!W38=0," ",Kapital!W38)</f>
        <v xml:space="preserve"> </v>
      </c>
      <c r="Y43" s="190" t="str">
        <f>IF(+Kapital!Y38=0," ",Kapital!Y38)</f>
        <v xml:space="preserve"> </v>
      </c>
      <c r="AA43" s="190" t="str">
        <f>IF(+Kapital!AA38=0," ",Kapital!AA38)</f>
        <v xml:space="preserve"> </v>
      </c>
      <c r="AC43" s="190" t="str">
        <f>IF(+Kapital!AC38=0," ",Kapital!AC38)</f>
        <v xml:space="preserve"> </v>
      </c>
      <c r="AE43" s="483" t="str">
        <f>IF(+Kapital!AE38=0," ",Kapital!AE38)</f>
        <v xml:space="preserve"> </v>
      </c>
      <c r="AG43" s="483">
        <f>IF(+Kapital!AG38=0," ",Kapital!AG38)</f>
        <v>442865</v>
      </c>
      <c r="AH43" s="181"/>
      <c r="AI43" s="208"/>
    </row>
    <row r="44" spans="2:35">
      <c r="B44" s="41" t="s">
        <v>467</v>
      </c>
      <c r="C44" s="241" t="str">
        <f>IF(+Kapital!C39=0," ",Kapital!C39)</f>
        <v xml:space="preserve"> </v>
      </c>
      <c r="E44" s="191">
        <f>IF(+Kapital!E39=0," ",Kapital!E39)</f>
        <v>46410</v>
      </c>
      <c r="G44" s="191" t="str">
        <f>IF(+Kapital!G39=0," ",Kapital!G39)</f>
        <v xml:space="preserve"> </v>
      </c>
      <c r="I44" s="191" t="str">
        <f>IF(+Kapital!I39=0," ",Kapital!I39)</f>
        <v xml:space="preserve"> </v>
      </c>
      <c r="K44" s="191" t="str">
        <f>IF(+Kapital!K39=0," ",Kapital!K39)</f>
        <v xml:space="preserve"> </v>
      </c>
      <c r="M44" s="191" t="str">
        <f>IF(+Kapital!M39=0," ",Kapital!M39)</f>
        <v xml:space="preserve"> </v>
      </c>
      <c r="O44" s="191" t="str">
        <f>IF(+Kapital!O39=0," ",Kapital!O39)</f>
        <v xml:space="preserve"> </v>
      </c>
      <c r="Q44" s="191" t="str">
        <f>IF(+Kapital!Q39=0," ",Kapital!Q39)</f>
        <v xml:space="preserve"> </v>
      </c>
      <c r="S44" s="191" t="str">
        <f>IF(+Kapital!S39=0," ",Kapital!S39)</f>
        <v xml:space="preserve"> </v>
      </c>
      <c r="U44" s="191" t="str">
        <f>IF(+Kapital!U39=0," ",Kapital!U39)</f>
        <v xml:space="preserve"> </v>
      </c>
      <c r="W44" s="191" t="str">
        <f>IF(+Kapital!W39=0," ",Kapital!W39)</f>
        <v xml:space="preserve"> </v>
      </c>
      <c r="Y44" s="191" t="str">
        <f>IF(+Kapital!Y39=0," ",Kapital!Y39)</f>
        <v xml:space="preserve"> </v>
      </c>
      <c r="AA44" s="191" t="str">
        <f>IF(+Kapital!AA39=0," ",Kapital!AA39)</f>
        <v xml:space="preserve"> </v>
      </c>
      <c r="AC44" s="191" t="str">
        <f>IF(+Kapital!AC39=0," ",Kapital!AC39)</f>
        <v xml:space="preserve"> </v>
      </c>
      <c r="AE44" s="484"/>
      <c r="AG44" s="484"/>
      <c r="AH44" s="181"/>
      <c r="AI44" s="208"/>
    </row>
    <row r="45" spans="2:35">
      <c r="B45" s="41"/>
      <c r="C45" s="241" t="str">
        <f>IF(+Kapital!C40=0," ",Kapital!C40)</f>
        <v xml:space="preserve"> </v>
      </c>
      <c r="E45" s="53"/>
      <c r="G45" s="53"/>
      <c r="I45" s="53"/>
      <c r="K45" s="53"/>
      <c r="M45" s="53"/>
      <c r="O45" s="53"/>
      <c r="Q45" s="53"/>
      <c r="S45" s="53"/>
      <c r="U45" s="53"/>
      <c r="W45" s="53"/>
      <c r="Y45" s="53"/>
      <c r="AA45" s="53"/>
      <c r="AC45" s="53"/>
      <c r="AE45" s="53"/>
      <c r="AG45" s="53"/>
      <c r="AH45" s="181"/>
      <c r="AI45" s="208"/>
    </row>
    <row r="46" spans="2:35">
      <c r="B46" s="41" t="s">
        <v>469</v>
      </c>
      <c r="C46" s="241" t="str">
        <f>IF(+Kapital!C41=0," ",Kapital!C41)</f>
        <v xml:space="preserve"> </v>
      </c>
      <c r="E46" s="51"/>
      <c r="F46" s="214"/>
      <c r="G46" s="51"/>
      <c r="H46" s="214"/>
      <c r="I46" s="51"/>
      <c r="J46" s="214"/>
      <c r="K46" s="51"/>
      <c r="L46" s="214"/>
      <c r="M46" s="51"/>
      <c r="N46" s="214"/>
      <c r="O46" s="51"/>
      <c r="P46" s="214"/>
      <c r="Q46" s="51"/>
      <c r="R46" s="214"/>
      <c r="S46" s="51"/>
      <c r="T46" s="214"/>
      <c r="U46" s="51"/>
      <c r="V46" s="214"/>
      <c r="W46" s="51"/>
      <c r="X46" s="214"/>
      <c r="Y46" s="51"/>
      <c r="Z46" s="214"/>
      <c r="AA46" s="51"/>
      <c r="AB46" s="214"/>
      <c r="AC46" s="51"/>
      <c r="AD46" s="214"/>
      <c r="AE46" s="51"/>
      <c r="AF46" s="214"/>
      <c r="AG46" s="51"/>
      <c r="AH46" s="181"/>
      <c r="AI46" s="208"/>
    </row>
    <row r="47" spans="2:35" ht="5.0999999999999996" customHeight="1">
      <c r="B47" s="41"/>
      <c r="C47" s="241" t="str">
        <f>IF(+Kapital!C42=0," ",Kapital!C42)</f>
        <v xml:space="preserve"> </v>
      </c>
      <c r="E47" s="53"/>
      <c r="G47" s="53"/>
      <c r="I47" s="53"/>
      <c r="K47" s="53"/>
      <c r="M47" s="53"/>
      <c r="O47" s="53"/>
      <c r="Q47" s="53"/>
      <c r="S47" s="53"/>
      <c r="U47" s="53"/>
      <c r="W47" s="53"/>
      <c r="Y47" s="53"/>
      <c r="AA47" s="53"/>
      <c r="AC47" s="53"/>
      <c r="AE47" s="53"/>
      <c r="AG47" s="53"/>
      <c r="AH47" s="181"/>
      <c r="AI47" s="208"/>
    </row>
    <row r="48" spans="2:35">
      <c r="B48" s="41" t="s">
        <v>464</v>
      </c>
      <c r="C48" s="241" t="str">
        <f>IF(+Kapital!C43=0," ",Kapital!C43)</f>
        <v xml:space="preserve"> </v>
      </c>
      <c r="E48" s="53" t="str">
        <f>IF(+Kapital!E43=0," ",Kapital!E43)</f>
        <v xml:space="preserve"> </v>
      </c>
      <c r="G48" s="53" t="str">
        <f>IF(+Kapital!G43=0," ",Kapital!G43)</f>
        <v xml:space="preserve"> </v>
      </c>
      <c r="I48" s="53" t="str">
        <f>IF(+Kapital!I43=0," ",Kapital!I43)</f>
        <v xml:space="preserve"> </v>
      </c>
      <c r="K48" s="53">
        <f>IF(+Kapital!K43=0," ",Kapital!K43)</f>
        <v>149696</v>
      </c>
      <c r="M48" s="53" t="str">
        <f>IF(+Kapital!M43=0," ",Kapital!M43)</f>
        <v xml:space="preserve"> </v>
      </c>
      <c r="O48" s="53" t="str">
        <f>IF(+Kapital!O43=0," ",Kapital!O43)</f>
        <v xml:space="preserve"> </v>
      </c>
      <c r="Q48" s="53" t="str">
        <f>IF(+Kapital!Q43=0," ",Kapital!Q43)</f>
        <v xml:space="preserve"> </v>
      </c>
      <c r="S48" s="53" t="str">
        <f>IF(+Kapital!S43=0," ",Kapital!S43)</f>
        <v xml:space="preserve"> </v>
      </c>
      <c r="U48" s="53" t="str">
        <f>IF(+Kapital!U43=0," ",Kapital!U43)</f>
        <v xml:space="preserve"> </v>
      </c>
      <c r="W48" s="53" t="str">
        <f>IF(+Kapital!W43=0," ",Kapital!W43)</f>
        <v xml:space="preserve"> </v>
      </c>
      <c r="Y48" s="53" t="str">
        <f>IF(+Kapital!Y43=0," ",Kapital!Y43)</f>
        <v xml:space="preserve"> </v>
      </c>
      <c r="AA48" s="53" t="str">
        <f>IF(+Kapital!AA43=0," ",Kapital!AA43)</f>
        <v xml:space="preserve"> </v>
      </c>
      <c r="AC48" s="53" t="str">
        <f>IF(+Kapital!AC43=0," ",Kapital!AC43)</f>
        <v xml:space="preserve"> </v>
      </c>
      <c r="AE48" s="482" t="str">
        <f>IF(+Kapital!AE43=0," ",Kapital!AE43)</f>
        <v xml:space="preserve"> </v>
      </c>
      <c r="AF48" s="214"/>
      <c r="AG48" s="482" t="str">
        <f>IF(+Kapital!AG43=0," ",Kapital!AG43)</f>
        <v xml:space="preserve"> </v>
      </c>
      <c r="AH48" s="181"/>
      <c r="AI48" s="208"/>
    </row>
    <row r="49" spans="1:132">
      <c r="B49" s="41" t="s">
        <v>465</v>
      </c>
      <c r="C49" s="241" t="str">
        <f>IF(+Kapital!C44=0," ",Kapital!C44)</f>
        <v xml:space="preserve"> </v>
      </c>
      <c r="E49" s="53" t="str">
        <f>IF(+Kapital!E44=0," ",Kapital!E44)</f>
        <v xml:space="preserve"> </v>
      </c>
      <c r="G49" s="53" t="str">
        <f>IF(+Kapital!G44=0," ",Kapital!G44)</f>
        <v xml:space="preserve"> </v>
      </c>
      <c r="I49" s="53" t="str">
        <f>IF(+Kapital!I44=0," ",Kapital!I44)</f>
        <v xml:space="preserve"> </v>
      </c>
      <c r="K49" s="53" t="str">
        <f>IF(+Kapital!K44=0," ",Kapital!K44)</f>
        <v xml:space="preserve"> </v>
      </c>
      <c r="M49" s="53" t="str">
        <f>IF(+Kapital!M44=0," ",Kapital!M44)</f>
        <v xml:space="preserve"> </v>
      </c>
      <c r="O49" s="53" t="str">
        <f>IF(+Kapital!O44=0," ",Kapital!O44)</f>
        <v xml:space="preserve"> </v>
      </c>
      <c r="Q49" s="53" t="str">
        <f>IF(+Kapital!Q44=0," ",Kapital!Q44)</f>
        <v xml:space="preserve"> </v>
      </c>
      <c r="S49" s="53" t="str">
        <f>IF(+Kapital!S44=0," ",Kapital!S44)</f>
        <v xml:space="preserve"> </v>
      </c>
      <c r="U49" s="53" t="str">
        <f>IF(+Kapital!U44=0," ",Kapital!U44)</f>
        <v xml:space="preserve"> </v>
      </c>
      <c r="W49" s="53" t="str">
        <f>IF(+Kapital!W44=0," ",Kapital!W44)</f>
        <v xml:space="preserve"> </v>
      </c>
      <c r="Y49" s="53" t="str">
        <f>IF(+Kapital!Y44=0," ",Kapital!Y44)</f>
        <v xml:space="preserve"> </v>
      </c>
      <c r="AA49" s="53" t="str">
        <f>IF(+Kapital!AA44=0," ",Kapital!AA44)</f>
        <v xml:space="preserve"> </v>
      </c>
      <c r="AC49" s="53" t="str">
        <f>IF(+Kapital!AC44=0," ",Kapital!AC44)</f>
        <v xml:space="preserve"> </v>
      </c>
      <c r="AE49" s="482"/>
      <c r="AF49" s="214"/>
      <c r="AG49" s="482"/>
      <c r="AH49" s="181"/>
      <c r="AI49" s="208"/>
    </row>
    <row r="50" spans="1:132">
      <c r="B50" s="41"/>
      <c r="C50" s="241" t="str">
        <f>IF(+Kapital!C45=0," ",Kapital!C45)</f>
        <v xml:space="preserve"> </v>
      </c>
      <c r="E50" s="53"/>
      <c r="G50" s="53"/>
      <c r="I50" s="53"/>
      <c r="K50" s="53"/>
      <c r="M50" s="53"/>
      <c r="O50" s="53"/>
      <c r="Q50" s="53"/>
      <c r="S50" s="53"/>
      <c r="U50" s="53"/>
      <c r="W50" s="53"/>
      <c r="Y50" s="53"/>
      <c r="AA50" s="53"/>
      <c r="AC50" s="53"/>
      <c r="AE50" s="53"/>
      <c r="AG50" s="53"/>
      <c r="AH50" s="181"/>
      <c r="AI50" s="208"/>
    </row>
    <row r="51" spans="1:132">
      <c r="B51" s="41" t="s">
        <v>470</v>
      </c>
      <c r="C51" s="241" t="str">
        <f>IF(+Kapital!C46=0," ",Kapital!C46)</f>
        <v xml:space="preserve"> </v>
      </c>
      <c r="E51" s="51"/>
      <c r="F51" s="214"/>
      <c r="G51" s="51"/>
      <c r="H51" s="214"/>
      <c r="I51" s="51"/>
      <c r="J51" s="214"/>
      <c r="K51" s="51"/>
      <c r="L51" s="214"/>
      <c r="M51" s="51"/>
      <c r="N51" s="214"/>
      <c r="O51" s="51"/>
      <c r="P51" s="214"/>
      <c r="Q51" s="51"/>
      <c r="R51" s="214"/>
      <c r="S51" s="51"/>
      <c r="T51" s="214"/>
      <c r="U51" s="51"/>
      <c r="V51" s="214"/>
      <c r="W51" s="51"/>
      <c r="X51" s="214"/>
      <c r="Y51" s="51"/>
      <c r="Z51" s="214"/>
      <c r="AA51" s="51"/>
      <c r="AB51" s="214"/>
      <c r="AC51" s="51"/>
      <c r="AD51" s="214"/>
      <c r="AE51" s="51"/>
      <c r="AF51" s="214"/>
      <c r="AG51" s="51"/>
      <c r="AH51" s="181"/>
      <c r="AI51" s="208"/>
    </row>
    <row r="52" spans="1:132" ht="5.0999999999999996" customHeight="1">
      <c r="B52" s="41"/>
      <c r="C52" s="241" t="str">
        <f>IF(+Kapital!C47=0," ",Kapital!C47)</f>
        <v xml:space="preserve"> </v>
      </c>
      <c r="E52" s="53"/>
      <c r="G52" s="53"/>
      <c r="I52" s="53"/>
      <c r="K52" s="53"/>
      <c r="M52" s="53"/>
      <c r="O52" s="53"/>
      <c r="Q52" s="53"/>
      <c r="S52" s="53"/>
      <c r="U52" s="53"/>
      <c r="W52" s="53"/>
      <c r="Y52" s="53"/>
      <c r="AA52" s="53"/>
      <c r="AC52" s="53"/>
      <c r="AE52" s="53"/>
      <c r="AG52" s="53"/>
      <c r="AH52" s="181"/>
      <c r="AI52" s="208"/>
    </row>
    <row r="53" spans="1:132">
      <c r="B53" s="41" t="s">
        <v>477</v>
      </c>
      <c r="C53" s="241" t="str">
        <f>IF(+Kapital!C48=0," ",Kapital!C48)</f>
        <v xml:space="preserve"> </v>
      </c>
      <c r="E53" s="190" t="str">
        <f>IF(+Kapital!E48=0," ",Kapital!E48)</f>
        <v xml:space="preserve"> </v>
      </c>
      <c r="G53" s="190" t="str">
        <f>IF(+Kapital!G48=0," ",Kapital!G48)</f>
        <v xml:space="preserve"> </v>
      </c>
      <c r="I53" s="190" t="str">
        <f>IF(+Kapital!I48=0," ",Kapital!I48)</f>
        <v xml:space="preserve"> </v>
      </c>
      <c r="K53" s="190">
        <f>IF(+Kapital!K48=0," ",Kapital!K48)</f>
        <v>638971</v>
      </c>
      <c r="M53" s="190" t="str">
        <f>IF(+Kapital!M48=0," ",Kapital!M48)</f>
        <v xml:space="preserve"> </v>
      </c>
      <c r="O53" s="190" t="str">
        <f>IF(+Kapital!O48=0," ",Kapital!O48)</f>
        <v xml:space="preserve"> </v>
      </c>
      <c r="Q53" s="190" t="str">
        <f>IF(+Kapital!Q48=0," ",Kapital!Q48)</f>
        <v xml:space="preserve"> </v>
      </c>
      <c r="S53" s="190" t="str">
        <f>IF(+Kapital!S48=0," ",Kapital!S48)</f>
        <v xml:space="preserve"> </v>
      </c>
      <c r="U53" s="190" t="str">
        <f>IF(+Kapital!U48=0," ",Kapital!U48)</f>
        <v xml:space="preserve"> </v>
      </c>
      <c r="W53" s="190" t="str">
        <f>IF(+Kapital!W48=0," ",Kapital!W48)</f>
        <v xml:space="preserve"> </v>
      </c>
      <c r="Y53" s="190" t="str">
        <f>IF(+Kapital!Y48=0," ",Kapital!Y48)</f>
        <v xml:space="preserve"> </v>
      </c>
      <c r="AA53" s="190" t="str">
        <f>IF(+Kapital!AA48=0," ",Kapital!AA48)</f>
        <v xml:space="preserve"> </v>
      </c>
      <c r="AC53" s="190" t="str">
        <f>IF(+Kapital!AC48=0," ",Kapital!AC48)</f>
        <v xml:space="preserve"> </v>
      </c>
      <c r="AE53" s="483" t="str">
        <f>IF(+Kapital!AE48=0," ",Kapital!AE48)</f>
        <v xml:space="preserve"> </v>
      </c>
      <c r="AG53" s="483">
        <f>IF(+Kapital!AG48=0," ",Kapital!AG48)</f>
        <v>592561</v>
      </c>
      <c r="AH53" s="181"/>
      <c r="AI53" s="208"/>
    </row>
    <row r="54" spans="1:132">
      <c r="B54" s="41" t="s">
        <v>462</v>
      </c>
      <c r="C54" s="241" t="str">
        <f>IF(+Kapital!C49=0," ",Kapital!C49)</f>
        <v xml:space="preserve"> </v>
      </c>
      <c r="E54" s="191">
        <f>IF(+Kapital!E49=0," ",Kapital!E49)</f>
        <v>46410</v>
      </c>
      <c r="G54" s="191" t="str">
        <f>IF(+Kapital!G49=0," ",Kapital!G49)</f>
        <v xml:space="preserve"> </v>
      </c>
      <c r="I54" s="191" t="str">
        <f>IF(+Kapital!I49=0," ",Kapital!I49)</f>
        <v xml:space="preserve"> </v>
      </c>
      <c r="K54" s="191" t="str">
        <f>IF(+Kapital!K49=0," ",Kapital!K49)</f>
        <v xml:space="preserve"> </v>
      </c>
      <c r="M54" s="191" t="str">
        <f>IF(+Kapital!M49=0," ",Kapital!M49)</f>
        <v xml:space="preserve"> </v>
      </c>
      <c r="O54" s="191" t="str">
        <f>IF(+Kapital!O49=0," ",Kapital!O49)</f>
        <v xml:space="preserve"> </v>
      </c>
      <c r="Q54" s="191" t="str">
        <f>IF(+Kapital!Q49=0," ",Kapital!Q49)</f>
        <v xml:space="preserve"> </v>
      </c>
      <c r="S54" s="191" t="str">
        <f>IF(+Kapital!S49=0," ",Kapital!S49)</f>
        <v xml:space="preserve"> </v>
      </c>
      <c r="U54" s="191" t="str">
        <f>IF(+Kapital!U49=0," ",Kapital!U49)</f>
        <v xml:space="preserve"> </v>
      </c>
      <c r="W54" s="191" t="str">
        <f>IF(+Kapital!W49=0," ",Kapital!W49)</f>
        <v xml:space="preserve"> </v>
      </c>
      <c r="Y54" s="191" t="str">
        <f>IF(+Kapital!Y49=0," ",Kapital!Y49)</f>
        <v xml:space="preserve"> </v>
      </c>
      <c r="AA54" s="191" t="str">
        <f>IF(+Kapital!AA49=0," ",Kapital!AA49)</f>
        <v xml:space="preserve"> </v>
      </c>
      <c r="AC54" s="191" t="str">
        <f>IF(+Kapital!AC49=0," ",Kapital!AC49)</f>
        <v xml:space="preserve"> </v>
      </c>
      <c r="AE54" s="484"/>
      <c r="AG54" s="484"/>
      <c r="AH54" s="181"/>
      <c r="AI54" s="208"/>
    </row>
    <row r="55" spans="1:132">
      <c r="B55" s="41"/>
      <c r="C55" s="241" t="str">
        <f>IF(+Kapital!C50=0," ",Kapital!C50)</f>
        <v xml:space="preserve"> </v>
      </c>
      <c r="E55" s="53"/>
      <c r="G55" s="53"/>
      <c r="I55" s="53"/>
      <c r="K55" s="53"/>
      <c r="M55" s="53"/>
      <c r="O55" s="53"/>
      <c r="Q55" s="53"/>
      <c r="S55" s="53"/>
      <c r="U55" s="53"/>
      <c r="W55" s="53"/>
      <c r="Y55" s="53"/>
      <c r="AA55" s="53"/>
      <c r="AC55" s="53"/>
      <c r="AE55" s="53"/>
      <c r="AG55" s="53"/>
      <c r="AH55" s="181"/>
      <c r="AI55" s="208"/>
    </row>
    <row r="56" spans="1:132" s="217" customFormat="1">
      <c r="A56" s="181"/>
      <c r="B56" s="41"/>
      <c r="C56" s="241"/>
      <c r="D56" s="212"/>
      <c r="E56" s="51"/>
      <c r="F56" s="214"/>
      <c r="G56" s="51"/>
      <c r="H56" s="214"/>
      <c r="I56" s="51"/>
      <c r="J56" s="214"/>
      <c r="K56" s="51"/>
      <c r="L56" s="214"/>
      <c r="M56" s="51"/>
      <c r="N56" s="214"/>
      <c r="O56" s="51"/>
      <c r="P56" s="214"/>
      <c r="Q56" s="51"/>
      <c r="R56" s="214"/>
      <c r="S56" s="51"/>
      <c r="T56" s="214"/>
      <c r="U56" s="51"/>
      <c r="V56" s="214"/>
      <c r="W56" s="51"/>
      <c r="X56" s="214"/>
      <c r="Y56" s="51"/>
      <c r="Z56" s="214"/>
      <c r="AA56" s="51"/>
      <c r="AB56" s="214"/>
      <c r="AC56" s="51"/>
      <c r="AD56" s="214"/>
      <c r="AE56" s="51"/>
      <c r="AF56" s="214"/>
      <c r="AG56" s="51"/>
      <c r="AH56" s="215"/>
      <c r="AI56" s="216"/>
      <c r="AL56" s="185"/>
      <c r="AN56" s="185"/>
      <c r="AP56" s="185"/>
      <c r="AR56" s="185"/>
      <c r="AT56" s="185"/>
      <c r="AV56" s="185"/>
      <c r="AX56" s="185"/>
      <c r="AZ56" s="185"/>
      <c r="BB56" s="185"/>
      <c r="BD56" s="185"/>
      <c r="BF56" s="185"/>
      <c r="BH56" s="185"/>
      <c r="BJ56" s="185"/>
      <c r="BK56" s="215"/>
      <c r="BL56" s="215"/>
      <c r="BM56" s="215"/>
      <c r="BN56" s="215"/>
      <c r="BO56" s="215"/>
      <c r="BP56" s="215"/>
      <c r="BQ56" s="215"/>
      <c r="BR56" s="215"/>
      <c r="BS56" s="215"/>
      <c r="BT56" s="215"/>
      <c r="BU56" s="215"/>
      <c r="BV56" s="215"/>
      <c r="BW56" s="215"/>
      <c r="BX56" s="215"/>
      <c r="BY56" s="215"/>
      <c r="BZ56" s="215"/>
      <c r="CA56" s="215"/>
      <c r="CB56" s="215"/>
      <c r="CC56" s="215"/>
      <c r="CD56" s="215"/>
      <c r="CE56" s="215"/>
      <c r="CF56" s="215"/>
      <c r="CG56" s="215"/>
      <c r="CH56" s="215"/>
      <c r="CI56" s="215"/>
      <c r="CJ56" s="215"/>
      <c r="CK56" s="215"/>
      <c r="CL56" s="215"/>
      <c r="CM56" s="215"/>
      <c r="CN56" s="215"/>
      <c r="CO56" s="215"/>
      <c r="CP56" s="215"/>
      <c r="CQ56" s="215"/>
      <c r="CR56" s="215"/>
      <c r="CS56" s="215"/>
      <c r="CT56" s="215"/>
      <c r="CU56" s="215"/>
      <c r="CV56" s="215"/>
      <c r="CW56" s="215"/>
      <c r="CX56" s="215"/>
      <c r="CY56" s="215"/>
      <c r="CZ56" s="215"/>
      <c r="DA56" s="215"/>
      <c r="DB56" s="215"/>
      <c r="DC56" s="215"/>
      <c r="DD56" s="215"/>
      <c r="DE56" s="215"/>
      <c r="DF56" s="215"/>
      <c r="DG56" s="215"/>
      <c r="DH56" s="215"/>
      <c r="DI56" s="215"/>
      <c r="DJ56" s="215"/>
      <c r="DK56" s="215"/>
      <c r="DL56" s="215"/>
      <c r="DM56" s="215"/>
      <c r="DN56" s="215"/>
      <c r="DO56" s="215"/>
      <c r="DP56" s="215"/>
      <c r="DQ56" s="215"/>
      <c r="DR56" s="215"/>
      <c r="DS56" s="215"/>
      <c r="DT56" s="215"/>
      <c r="DU56" s="215"/>
      <c r="DV56" s="215"/>
      <c r="DW56" s="215"/>
      <c r="DX56" s="215"/>
      <c r="DY56" s="215"/>
      <c r="DZ56" s="215"/>
      <c r="EA56" s="215"/>
      <c r="EB56" s="215"/>
    </row>
    <row r="57" spans="1:132">
      <c r="B57" s="477" t="s">
        <v>489</v>
      </c>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181"/>
      <c r="AI57" s="208"/>
    </row>
    <row r="58" spans="1:132">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181"/>
      <c r="AI58" s="208"/>
    </row>
    <row r="59" spans="1:132" hidden="1">
      <c r="B59" s="478"/>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181"/>
      <c r="AI59" s="208"/>
    </row>
    <row r="60" spans="1:132" hidden="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208"/>
    </row>
    <row r="61" spans="1:132" hidden="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208"/>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row>
    <row r="62" spans="1:132" hidden="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208"/>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row>
    <row r="63" spans="1:132" hidden="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208"/>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row>
    <row r="64" spans="1:132" hidden="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208"/>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row>
    <row r="65" spans="2:62" hidden="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208"/>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row>
    <row r="66" spans="2:62" hidden="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208"/>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row>
    <row r="67" spans="2:62" hidden="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208"/>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row>
    <row r="68" spans="2:62" hidden="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208"/>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row>
    <row r="69" spans="2:62" hidden="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208"/>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row>
    <row r="70" spans="2:62" hidden="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208"/>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row>
    <row r="71" spans="2:62" hidden="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208"/>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row>
    <row r="72" spans="2:62" hidden="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208"/>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row>
    <row r="73" spans="2:62" hidden="1">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208"/>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row>
    <row r="74" spans="2:62" hidden="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208"/>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row>
    <row r="75" spans="2:62" hidden="1">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208"/>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row>
    <row r="76" spans="2:62" hidden="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208"/>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row>
    <row r="77" spans="2:62" hidden="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208"/>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row>
    <row r="78" spans="2:62" hidden="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208"/>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row>
    <row r="79" spans="2:62" hidden="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208"/>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row>
    <row r="80" spans="2:62" hidden="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208"/>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row>
    <row r="81" spans="2:62" hidden="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208"/>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row>
    <row r="82" spans="2:62" hidden="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208"/>
      <c r="AJ82" s="181"/>
      <c r="AK82" s="181"/>
      <c r="AL82" s="181"/>
      <c r="AM82" s="181"/>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row>
    <row r="83" spans="2:62" hidden="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208"/>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row>
    <row r="84" spans="2:62" hidden="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208"/>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row>
    <row r="85" spans="2:62" hidden="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208"/>
      <c r="AJ85" s="181"/>
      <c r="AK85" s="181"/>
      <c r="AL85" s="181"/>
      <c r="AM85" s="181"/>
      <c r="AN85" s="181"/>
      <c r="AO85" s="181"/>
      <c r="AP85" s="181"/>
      <c r="AQ85" s="181"/>
      <c r="AR85" s="181"/>
      <c r="AS85" s="181"/>
      <c r="AT85" s="181"/>
      <c r="AU85" s="181"/>
      <c r="AV85" s="181"/>
      <c r="AW85" s="181"/>
      <c r="AX85" s="181"/>
      <c r="AY85" s="181"/>
      <c r="AZ85" s="181"/>
      <c r="BA85" s="181"/>
      <c r="BB85" s="181"/>
      <c r="BC85" s="181"/>
      <c r="BD85" s="181"/>
      <c r="BE85" s="181"/>
      <c r="BF85" s="181"/>
      <c r="BG85" s="181"/>
      <c r="BH85" s="181"/>
      <c r="BI85" s="181"/>
      <c r="BJ85" s="181"/>
    </row>
    <row r="86" spans="2:62" hidden="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208"/>
      <c r="AJ86" s="181"/>
      <c r="AK86" s="181"/>
      <c r="AL86" s="181"/>
      <c r="AM86" s="181"/>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row>
    <row r="87" spans="2:62" hidden="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208"/>
      <c r="AJ87" s="181"/>
      <c r="AK87" s="181"/>
      <c r="AL87" s="181"/>
      <c r="AM87" s="181"/>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row>
    <row r="88" spans="2:62" hidden="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208"/>
      <c r="AJ88" s="181"/>
      <c r="AK88" s="181"/>
      <c r="AL88" s="181"/>
      <c r="AM88" s="181"/>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row>
    <row r="89" spans="2:62" hidden="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208"/>
      <c r="AJ89" s="181"/>
      <c r="AK89" s="181"/>
      <c r="AL89" s="181"/>
      <c r="AM89" s="181"/>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row>
    <row r="90" spans="2:62" hidden="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208"/>
      <c r="AJ90" s="181"/>
      <c r="AK90" s="181"/>
      <c r="AL90" s="181"/>
      <c r="AM90" s="181"/>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row>
    <row r="91" spans="2:62" hidden="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208"/>
      <c r="AJ91" s="181"/>
      <c r="AK91" s="181"/>
      <c r="AL91" s="181"/>
      <c r="AM91" s="181"/>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row>
    <row r="92" spans="2:62" hidden="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208"/>
      <c r="AJ92" s="181"/>
      <c r="AK92" s="181"/>
      <c r="AL92" s="181"/>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1"/>
      <c r="BI92" s="181"/>
      <c r="BJ92" s="181"/>
    </row>
    <row r="93" spans="2:62" hidden="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208"/>
      <c r="AJ93" s="181"/>
      <c r="AK93" s="181"/>
      <c r="AL93" s="181"/>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row>
    <row r="94" spans="2:62" hidden="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208"/>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row>
    <row r="95" spans="2:62" hidden="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208"/>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row>
    <row r="96" spans="2:62" hidden="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208"/>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row>
    <row r="97" spans="2:62" hidden="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208"/>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row>
    <row r="98" spans="2:62" hidden="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208"/>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row>
    <row r="99" spans="2:62" hidden="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208"/>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row>
    <row r="100" spans="2:62" hidden="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208"/>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row>
    <row r="101" spans="2:62" hidden="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208"/>
      <c r="AJ101" s="181"/>
      <c r="AK101" s="181"/>
      <c r="AL101" s="181"/>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row>
    <row r="102" spans="2:62" hidden="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208"/>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row>
    <row r="103" spans="2:62" hidden="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208"/>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row>
    <row r="104" spans="2:62" hidden="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208"/>
      <c r="AJ104" s="181"/>
      <c r="AK104" s="181"/>
      <c r="AL104" s="181"/>
      <c r="AM104" s="181"/>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row>
    <row r="105" spans="2:62" hidden="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208"/>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row>
    <row r="106" spans="2:62" hidden="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208"/>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181"/>
      <c r="BG106" s="181"/>
      <c r="BH106" s="181"/>
      <c r="BI106" s="181"/>
      <c r="BJ106" s="181"/>
    </row>
    <row r="107" spans="2:62" hidden="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208"/>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row>
    <row r="108" spans="2:62" hidden="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208"/>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c r="BE108" s="181"/>
      <c r="BF108" s="181"/>
      <c r="BG108" s="181"/>
      <c r="BH108" s="181"/>
      <c r="BI108" s="181"/>
      <c r="BJ108" s="181"/>
    </row>
    <row r="109" spans="2:62" hidden="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208"/>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c r="BD109" s="181"/>
      <c r="BE109" s="181"/>
      <c r="BF109" s="181"/>
      <c r="BG109" s="181"/>
      <c r="BH109" s="181"/>
      <c r="BI109" s="181"/>
      <c r="BJ109" s="181"/>
    </row>
    <row r="110" spans="2:62" hidden="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208"/>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row>
    <row r="111" spans="2:62" hidden="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208"/>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row>
    <row r="112" spans="2:62" hidden="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208"/>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row>
    <row r="113" spans="2:62" hidden="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208"/>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row>
    <row r="114" spans="2:62" hidden="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208"/>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row>
    <row r="115" spans="2:62" hidden="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208"/>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row>
    <row r="116" spans="2:62" hidden="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208"/>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row>
    <row r="117" spans="2:62" hidden="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208"/>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row>
    <row r="118" spans="2:62" hidden="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208"/>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row>
    <row r="119" spans="2:62" hidden="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208"/>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row>
    <row r="120" spans="2:62" hidden="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208"/>
      <c r="AJ120" s="181"/>
      <c r="AK120" s="181"/>
      <c r="AL120" s="181"/>
      <c r="AM120" s="181"/>
      <c r="AN120" s="181"/>
      <c r="AO120" s="181"/>
      <c r="AP120" s="181"/>
      <c r="AQ120" s="181"/>
      <c r="AR120" s="181"/>
      <c r="AS120" s="181"/>
      <c r="AT120" s="181"/>
      <c r="AU120" s="181"/>
      <c r="AV120" s="181"/>
      <c r="AW120" s="181"/>
      <c r="AX120" s="181"/>
      <c r="AY120" s="181"/>
      <c r="AZ120" s="181"/>
      <c r="BA120" s="181"/>
      <c r="BB120" s="181"/>
      <c r="BC120" s="181"/>
      <c r="BD120" s="181"/>
      <c r="BE120" s="181"/>
      <c r="BF120" s="181"/>
      <c r="BG120" s="181"/>
      <c r="BH120" s="181"/>
      <c r="BI120" s="181"/>
      <c r="BJ120" s="181"/>
    </row>
    <row r="121" spans="2:62" hidden="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208"/>
      <c r="AJ121" s="181"/>
      <c r="AK121" s="181"/>
      <c r="AL121" s="181"/>
      <c r="AM121" s="181"/>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row>
    <row r="122" spans="2:62" hidden="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208"/>
      <c r="AJ122" s="181"/>
      <c r="AK122" s="181"/>
      <c r="AL122" s="181"/>
      <c r="AM122" s="181"/>
      <c r="AN122" s="181"/>
      <c r="AO122" s="181"/>
      <c r="AP122" s="181"/>
      <c r="AQ122" s="181"/>
      <c r="AR122" s="181"/>
      <c r="AS122" s="181"/>
      <c r="AT122" s="181"/>
      <c r="AU122" s="181"/>
      <c r="AV122" s="181"/>
      <c r="AW122" s="181"/>
      <c r="AX122" s="181"/>
      <c r="AY122" s="181"/>
      <c r="AZ122" s="181"/>
      <c r="BA122" s="181"/>
      <c r="BB122" s="181"/>
      <c r="BC122" s="181"/>
      <c r="BD122" s="181"/>
      <c r="BE122" s="181"/>
      <c r="BF122" s="181"/>
      <c r="BG122" s="181"/>
      <c r="BH122" s="181"/>
      <c r="BI122" s="181"/>
      <c r="BJ122" s="181"/>
    </row>
    <row r="123" spans="2:62" hidden="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208"/>
      <c r="AJ123" s="181"/>
      <c r="AK123" s="181"/>
      <c r="AL123" s="181"/>
      <c r="AM123" s="181"/>
      <c r="AN123" s="181"/>
      <c r="AO123" s="181"/>
      <c r="AP123" s="181"/>
      <c r="AQ123" s="181"/>
      <c r="AR123" s="181"/>
      <c r="AS123" s="181"/>
      <c r="AT123" s="181"/>
      <c r="AU123" s="181"/>
      <c r="AV123" s="181"/>
      <c r="AW123" s="181"/>
      <c r="AX123" s="181"/>
      <c r="AY123" s="181"/>
      <c r="AZ123" s="181"/>
      <c r="BA123" s="181"/>
      <c r="BB123" s="181"/>
      <c r="BC123" s="181"/>
      <c r="BD123" s="181"/>
      <c r="BE123" s="181"/>
      <c r="BF123" s="181"/>
      <c r="BG123" s="181"/>
      <c r="BH123" s="181"/>
      <c r="BI123" s="181"/>
      <c r="BJ123" s="181"/>
    </row>
    <row r="124" spans="2:62" hidden="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208"/>
      <c r="AJ124" s="181"/>
      <c r="AK124" s="181"/>
      <c r="AL124" s="181"/>
      <c r="AM124" s="181"/>
      <c r="AN124" s="181"/>
      <c r="AO124" s="181"/>
      <c r="AP124" s="181"/>
      <c r="AQ124" s="181"/>
      <c r="AR124" s="181"/>
      <c r="AS124" s="181"/>
      <c r="AT124" s="181"/>
      <c r="AU124" s="181"/>
      <c r="AV124" s="181"/>
      <c r="AW124" s="181"/>
      <c r="AX124" s="181"/>
      <c r="AY124" s="181"/>
      <c r="AZ124" s="181"/>
      <c r="BA124" s="181"/>
      <c r="BB124" s="181"/>
      <c r="BC124" s="181"/>
      <c r="BD124" s="181"/>
      <c r="BE124" s="181"/>
      <c r="BF124" s="181"/>
      <c r="BG124" s="181"/>
      <c r="BH124" s="181"/>
      <c r="BI124" s="181"/>
      <c r="BJ124" s="181"/>
    </row>
    <row r="125" spans="2:62" hidden="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208"/>
      <c r="AJ125" s="181"/>
      <c r="AK125" s="181"/>
      <c r="AL125" s="181"/>
      <c r="AM125" s="181"/>
      <c r="AN125" s="181"/>
      <c r="AO125" s="181"/>
      <c r="AP125" s="181"/>
      <c r="AQ125" s="181"/>
      <c r="AR125" s="181"/>
      <c r="AS125" s="181"/>
      <c r="AT125" s="181"/>
      <c r="AU125" s="181"/>
      <c r="AV125" s="181"/>
      <c r="AW125" s="181"/>
      <c r="AX125" s="181"/>
      <c r="AY125" s="181"/>
      <c r="AZ125" s="181"/>
      <c r="BA125" s="181"/>
      <c r="BB125" s="181"/>
      <c r="BC125" s="181"/>
      <c r="BD125" s="181"/>
      <c r="BE125" s="181"/>
      <c r="BF125" s="181"/>
      <c r="BG125" s="181"/>
      <c r="BH125" s="181"/>
      <c r="BI125" s="181"/>
      <c r="BJ125" s="181"/>
    </row>
    <row r="126" spans="2:62" hidden="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208"/>
      <c r="AJ126" s="181"/>
      <c r="AK126" s="181"/>
      <c r="AL126" s="181"/>
      <c r="AM126" s="181"/>
      <c r="AN126" s="181"/>
      <c r="AO126" s="181"/>
      <c r="AP126" s="181"/>
      <c r="AQ126" s="181"/>
      <c r="AR126" s="181"/>
      <c r="AS126" s="181"/>
      <c r="AT126" s="181"/>
      <c r="AU126" s="181"/>
      <c r="AV126" s="181"/>
      <c r="AW126" s="181"/>
      <c r="AX126" s="181"/>
      <c r="AY126" s="181"/>
      <c r="AZ126" s="181"/>
      <c r="BA126" s="181"/>
      <c r="BB126" s="181"/>
      <c r="BC126" s="181"/>
      <c r="BD126" s="181"/>
      <c r="BE126" s="181"/>
      <c r="BF126" s="181"/>
      <c r="BG126" s="181"/>
      <c r="BH126" s="181"/>
      <c r="BI126" s="181"/>
      <c r="BJ126" s="181"/>
    </row>
    <row r="127" spans="2:62" hidden="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208"/>
      <c r="AJ127" s="181"/>
      <c r="AK127" s="181"/>
      <c r="AL127" s="181"/>
      <c r="AM127" s="181"/>
      <c r="AN127" s="181"/>
      <c r="AO127" s="181"/>
      <c r="AP127" s="181"/>
      <c r="AQ127" s="181"/>
      <c r="AR127" s="181"/>
      <c r="AS127" s="181"/>
      <c r="AT127" s="181"/>
      <c r="AU127" s="181"/>
      <c r="AV127" s="181"/>
      <c r="AW127" s="181"/>
      <c r="AX127" s="181"/>
      <c r="AY127" s="181"/>
      <c r="AZ127" s="181"/>
      <c r="BA127" s="181"/>
      <c r="BB127" s="181"/>
      <c r="BC127" s="181"/>
      <c r="BD127" s="181"/>
      <c r="BE127" s="181"/>
      <c r="BF127" s="181"/>
      <c r="BG127" s="181"/>
      <c r="BH127" s="181"/>
      <c r="BI127" s="181"/>
      <c r="BJ127" s="181"/>
    </row>
    <row r="128" spans="2:62" hidden="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208"/>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row>
    <row r="129" spans="2:62" hidden="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208"/>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row>
    <row r="130" spans="2:62" hidden="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208"/>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row>
    <row r="131" spans="2:62" hidden="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208"/>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row>
    <row r="132" spans="2:62" hidden="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208"/>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row>
    <row r="133" spans="2:62" hidden="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208"/>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row>
    <row r="134" spans="2:62" hidden="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208"/>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row>
    <row r="135" spans="2:62" hidden="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208"/>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row>
    <row r="136" spans="2:62" hidden="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208"/>
      <c r="AJ136" s="181"/>
      <c r="AK136" s="181"/>
      <c r="AL136" s="181"/>
      <c r="AM136" s="181"/>
      <c r="AN136" s="181"/>
      <c r="AO136" s="181"/>
      <c r="AP136" s="181"/>
      <c r="AQ136" s="181"/>
      <c r="AR136" s="181"/>
      <c r="AS136" s="181"/>
      <c r="AT136" s="181"/>
      <c r="AU136" s="181"/>
      <c r="AV136" s="181"/>
      <c r="AW136" s="181"/>
      <c r="AX136" s="181"/>
      <c r="AY136" s="181"/>
      <c r="AZ136" s="181"/>
      <c r="BA136" s="181"/>
      <c r="BB136" s="181"/>
      <c r="BC136" s="181"/>
      <c r="BD136" s="181"/>
      <c r="BE136" s="181"/>
      <c r="BF136" s="181"/>
      <c r="BG136" s="181"/>
      <c r="BH136" s="181"/>
      <c r="BI136" s="181"/>
      <c r="BJ136" s="181"/>
    </row>
    <row r="137" spans="2:62" hidden="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208"/>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row>
    <row r="138" spans="2:62" hidden="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208"/>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row>
    <row r="139" spans="2:62" hidden="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208"/>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row>
    <row r="140" spans="2:62" hidden="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208"/>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row>
    <row r="141" spans="2:62" hidden="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208"/>
      <c r="AJ141" s="181"/>
      <c r="AK141" s="181"/>
      <c r="AL141" s="181"/>
      <c r="AM141" s="181"/>
      <c r="AN141" s="181"/>
      <c r="AO141" s="181"/>
      <c r="AP141" s="181"/>
      <c r="AQ141" s="181"/>
      <c r="AR141" s="181"/>
      <c r="AS141" s="181"/>
      <c r="AT141" s="181"/>
      <c r="AU141" s="181"/>
      <c r="AV141" s="181"/>
      <c r="AW141" s="181"/>
      <c r="AX141" s="181"/>
      <c r="AY141" s="181"/>
      <c r="AZ141" s="181"/>
      <c r="BA141" s="181"/>
      <c r="BB141" s="181"/>
      <c r="BC141" s="181"/>
      <c r="BD141" s="181"/>
      <c r="BE141" s="181"/>
      <c r="BF141" s="181"/>
      <c r="BG141" s="181"/>
      <c r="BH141" s="181"/>
      <c r="BI141" s="181"/>
      <c r="BJ141" s="181"/>
    </row>
    <row r="142" spans="2:62" hidden="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208"/>
      <c r="AJ142" s="181"/>
      <c r="AK142" s="181"/>
      <c r="AL142" s="181"/>
      <c r="AM142" s="181"/>
      <c r="AN142" s="181"/>
      <c r="AO142" s="181"/>
      <c r="AP142" s="181"/>
      <c r="AQ142" s="181"/>
      <c r="AR142" s="181"/>
      <c r="AS142" s="181"/>
      <c r="AT142" s="181"/>
      <c r="AU142" s="181"/>
      <c r="AV142" s="181"/>
      <c r="AW142" s="181"/>
      <c r="AX142" s="181"/>
      <c r="AY142" s="181"/>
      <c r="AZ142" s="181"/>
      <c r="BA142" s="181"/>
      <c r="BB142" s="181"/>
      <c r="BC142" s="181"/>
      <c r="BD142" s="181"/>
      <c r="BE142" s="181"/>
      <c r="BF142" s="181"/>
      <c r="BG142" s="181"/>
      <c r="BH142" s="181"/>
      <c r="BI142" s="181"/>
      <c r="BJ142" s="181"/>
    </row>
    <row r="143" spans="2:62" hidden="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208"/>
      <c r="AJ143" s="181"/>
      <c r="AK143" s="181"/>
      <c r="AL143" s="181"/>
      <c r="AM143" s="181"/>
      <c r="AN143" s="181"/>
      <c r="AO143" s="181"/>
      <c r="AP143" s="181"/>
      <c r="AQ143" s="181"/>
      <c r="AR143" s="181"/>
      <c r="AS143" s="181"/>
      <c r="AT143" s="181"/>
      <c r="AU143" s="181"/>
      <c r="AV143" s="181"/>
      <c r="AW143" s="181"/>
      <c r="AX143" s="181"/>
      <c r="AY143" s="181"/>
      <c r="AZ143" s="181"/>
      <c r="BA143" s="181"/>
      <c r="BB143" s="181"/>
      <c r="BC143" s="181"/>
      <c r="BD143" s="181"/>
      <c r="BE143" s="181"/>
      <c r="BF143" s="181"/>
      <c r="BG143" s="181"/>
      <c r="BH143" s="181"/>
      <c r="BI143" s="181"/>
      <c r="BJ143" s="181"/>
    </row>
    <row r="144" spans="2:62" hidden="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208"/>
      <c r="AJ144" s="181"/>
      <c r="AK144" s="181"/>
      <c r="AL144" s="181"/>
      <c r="AM144" s="181"/>
      <c r="AN144" s="181"/>
      <c r="AO144" s="181"/>
      <c r="AP144" s="181"/>
      <c r="AQ144" s="181"/>
      <c r="AR144" s="181"/>
      <c r="AS144" s="181"/>
      <c r="AT144" s="181"/>
      <c r="AU144" s="181"/>
      <c r="AV144" s="181"/>
      <c r="AW144" s="181"/>
      <c r="AX144" s="181"/>
      <c r="AY144" s="181"/>
      <c r="AZ144" s="181"/>
      <c r="BA144" s="181"/>
      <c r="BB144" s="181"/>
      <c r="BC144" s="181"/>
      <c r="BD144" s="181"/>
      <c r="BE144" s="181"/>
      <c r="BF144" s="181"/>
      <c r="BG144" s="181"/>
      <c r="BH144" s="181"/>
      <c r="BI144" s="181"/>
      <c r="BJ144" s="181"/>
    </row>
    <row r="145" spans="2:62" hidden="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208"/>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row>
    <row r="146" spans="2:62" hidden="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208"/>
      <c r="AJ146" s="181"/>
      <c r="AK146" s="181"/>
      <c r="AL146" s="181"/>
      <c r="AM146" s="181"/>
      <c r="AN146" s="181"/>
      <c r="AO146" s="181"/>
      <c r="AP146" s="181"/>
      <c r="AQ146" s="181"/>
      <c r="AR146" s="181"/>
      <c r="AS146" s="181"/>
      <c r="AT146" s="181"/>
      <c r="AU146" s="181"/>
      <c r="AV146" s="181"/>
      <c r="AW146" s="181"/>
      <c r="AX146" s="181"/>
      <c r="AY146" s="181"/>
      <c r="AZ146" s="181"/>
      <c r="BA146" s="181"/>
      <c r="BB146" s="181"/>
      <c r="BC146" s="181"/>
      <c r="BD146" s="181"/>
      <c r="BE146" s="181"/>
      <c r="BF146" s="181"/>
      <c r="BG146" s="181"/>
      <c r="BH146" s="181"/>
      <c r="BI146" s="181"/>
      <c r="BJ146" s="181"/>
    </row>
    <row r="147" spans="2:62" hidden="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208"/>
      <c r="AJ147" s="181"/>
      <c r="AK147" s="181"/>
      <c r="AL147" s="181"/>
      <c r="AM147" s="181"/>
      <c r="AN147" s="181"/>
      <c r="AO147" s="181"/>
      <c r="AP147" s="181"/>
      <c r="AQ147" s="181"/>
      <c r="AR147" s="181"/>
      <c r="AS147" s="181"/>
      <c r="AT147" s="181"/>
      <c r="AU147" s="181"/>
      <c r="AV147" s="181"/>
      <c r="AW147" s="181"/>
      <c r="AX147" s="181"/>
      <c r="AY147" s="181"/>
      <c r="AZ147" s="181"/>
      <c r="BA147" s="181"/>
      <c r="BB147" s="181"/>
      <c r="BC147" s="181"/>
      <c r="BD147" s="181"/>
      <c r="BE147" s="181"/>
      <c r="BF147" s="181"/>
      <c r="BG147" s="181"/>
      <c r="BH147" s="181"/>
      <c r="BI147" s="181"/>
      <c r="BJ147" s="181"/>
    </row>
    <row r="148" spans="2:62" hidden="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208"/>
      <c r="AJ148" s="181"/>
      <c r="AK148" s="181"/>
      <c r="AL148" s="181"/>
      <c r="AM148" s="181"/>
      <c r="AN148" s="181"/>
      <c r="AO148" s="181"/>
      <c r="AP148" s="181"/>
      <c r="AQ148" s="181"/>
      <c r="AR148" s="181"/>
      <c r="AS148" s="181"/>
      <c r="AT148" s="181"/>
      <c r="AU148" s="181"/>
      <c r="AV148" s="181"/>
      <c r="AW148" s="181"/>
      <c r="AX148" s="181"/>
      <c r="AY148" s="181"/>
      <c r="AZ148" s="181"/>
      <c r="BA148" s="181"/>
      <c r="BB148" s="181"/>
      <c r="BC148" s="181"/>
      <c r="BD148" s="181"/>
      <c r="BE148" s="181"/>
      <c r="BF148" s="181"/>
      <c r="BG148" s="181"/>
      <c r="BH148" s="181"/>
      <c r="BI148" s="181"/>
      <c r="BJ148" s="181"/>
    </row>
    <row r="149" spans="2:62" hidden="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208"/>
      <c r="AJ149" s="181"/>
      <c r="AK149" s="181"/>
      <c r="AL149" s="181"/>
      <c r="AM149" s="181"/>
      <c r="AN149" s="181"/>
      <c r="AO149" s="181"/>
      <c r="AP149" s="181"/>
      <c r="AQ149" s="181"/>
      <c r="AR149" s="181"/>
      <c r="AS149" s="181"/>
      <c r="AT149" s="181"/>
      <c r="AU149" s="181"/>
      <c r="AV149" s="181"/>
      <c r="AW149" s="181"/>
      <c r="AX149" s="181"/>
      <c r="AY149" s="181"/>
      <c r="AZ149" s="181"/>
      <c r="BA149" s="181"/>
      <c r="BB149" s="181"/>
      <c r="BC149" s="181"/>
      <c r="BD149" s="181"/>
      <c r="BE149" s="181"/>
      <c r="BF149" s="181"/>
      <c r="BG149" s="181"/>
      <c r="BH149" s="181"/>
      <c r="BI149" s="181"/>
      <c r="BJ149" s="181"/>
    </row>
    <row r="150" spans="2:62" hidden="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208"/>
      <c r="AJ150" s="181"/>
      <c r="AK150" s="181"/>
      <c r="AL150" s="181"/>
      <c r="AM150" s="181"/>
      <c r="AN150" s="181"/>
      <c r="AO150" s="181"/>
      <c r="AP150" s="181"/>
      <c r="AQ150" s="181"/>
      <c r="AR150" s="181"/>
      <c r="AS150" s="181"/>
      <c r="AT150" s="181"/>
      <c r="AU150" s="181"/>
      <c r="AV150" s="181"/>
      <c r="AW150" s="181"/>
      <c r="AX150" s="181"/>
      <c r="AY150" s="181"/>
      <c r="AZ150" s="181"/>
      <c r="BA150" s="181"/>
      <c r="BB150" s="181"/>
      <c r="BC150" s="181"/>
      <c r="BD150" s="181"/>
      <c r="BE150" s="181"/>
      <c r="BF150" s="181"/>
      <c r="BG150" s="181"/>
      <c r="BH150" s="181"/>
      <c r="BI150" s="181"/>
      <c r="BJ150" s="181"/>
    </row>
    <row r="151" spans="2:62" hidden="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208"/>
      <c r="AJ151" s="181"/>
      <c r="AK151" s="181"/>
      <c r="AL151" s="181"/>
      <c r="AM151" s="181"/>
      <c r="AN151" s="181"/>
      <c r="AO151" s="181"/>
      <c r="AP151" s="181"/>
      <c r="AQ151" s="181"/>
      <c r="AR151" s="181"/>
      <c r="AS151" s="181"/>
      <c r="AT151" s="181"/>
      <c r="AU151" s="181"/>
      <c r="AV151" s="181"/>
      <c r="AW151" s="181"/>
      <c r="AX151" s="181"/>
      <c r="AY151" s="181"/>
      <c r="AZ151" s="181"/>
      <c r="BA151" s="181"/>
      <c r="BB151" s="181"/>
      <c r="BC151" s="181"/>
      <c r="BD151" s="181"/>
      <c r="BE151" s="181"/>
      <c r="BF151" s="181"/>
      <c r="BG151" s="181"/>
      <c r="BH151" s="181"/>
      <c r="BI151" s="181"/>
      <c r="BJ151" s="181"/>
    </row>
    <row r="152" spans="2:62" hidden="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208"/>
      <c r="AJ152" s="181"/>
      <c r="AK152" s="181"/>
      <c r="AL152" s="181"/>
      <c r="AM152" s="181"/>
      <c r="AN152" s="181"/>
      <c r="AO152" s="181"/>
      <c r="AP152" s="18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row>
    <row r="153" spans="2:62" hidden="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208"/>
      <c r="AJ153" s="181"/>
      <c r="AK153" s="181"/>
      <c r="AL153" s="181"/>
      <c r="AM153" s="181"/>
      <c r="AN153" s="181"/>
      <c r="AO153" s="181"/>
      <c r="AP153" s="181"/>
      <c r="AQ153" s="181"/>
      <c r="AR153" s="181"/>
      <c r="AS153" s="181"/>
      <c r="AT153" s="181"/>
      <c r="AU153" s="181"/>
      <c r="AV153" s="181"/>
      <c r="AW153" s="181"/>
      <c r="AX153" s="181"/>
      <c r="AY153" s="181"/>
      <c r="AZ153" s="181"/>
      <c r="BA153" s="181"/>
      <c r="BB153" s="181"/>
      <c r="BC153" s="181"/>
      <c r="BD153" s="181"/>
      <c r="BE153" s="181"/>
      <c r="BF153" s="181"/>
      <c r="BG153" s="181"/>
      <c r="BH153" s="181"/>
      <c r="BI153" s="181"/>
      <c r="BJ153" s="181"/>
    </row>
    <row r="154" spans="2:62" hidden="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208"/>
      <c r="AJ154" s="181"/>
      <c r="AK154" s="181"/>
      <c r="AL154" s="181"/>
      <c r="AM154" s="181"/>
      <c r="AN154" s="181"/>
      <c r="AO154" s="181"/>
      <c r="AP154" s="181"/>
      <c r="AQ154" s="181"/>
      <c r="AR154" s="181"/>
      <c r="AS154" s="181"/>
      <c r="AT154" s="181"/>
      <c r="AU154" s="181"/>
      <c r="AV154" s="181"/>
      <c r="AW154" s="181"/>
      <c r="AX154" s="181"/>
      <c r="AY154" s="181"/>
      <c r="AZ154" s="181"/>
      <c r="BA154" s="181"/>
      <c r="BB154" s="181"/>
      <c r="BC154" s="181"/>
      <c r="BD154" s="181"/>
      <c r="BE154" s="181"/>
      <c r="BF154" s="181"/>
      <c r="BG154" s="181"/>
      <c r="BH154" s="181"/>
      <c r="BI154" s="181"/>
      <c r="BJ154" s="181"/>
    </row>
    <row r="155" spans="2:62" hidden="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208"/>
      <c r="AJ155" s="181"/>
      <c r="AK155" s="181"/>
      <c r="AL155" s="181"/>
      <c r="AM155" s="181"/>
      <c r="AN155" s="181"/>
      <c r="AO155" s="181"/>
      <c r="AP155" s="181"/>
      <c r="AQ155" s="181"/>
      <c r="AR155" s="181"/>
      <c r="AS155" s="181"/>
      <c r="AT155" s="181"/>
      <c r="AU155" s="181"/>
      <c r="AV155" s="181"/>
      <c r="AW155" s="181"/>
      <c r="AX155" s="181"/>
      <c r="AY155" s="181"/>
      <c r="AZ155" s="181"/>
      <c r="BA155" s="181"/>
      <c r="BB155" s="181"/>
      <c r="BC155" s="181"/>
      <c r="BD155" s="181"/>
      <c r="BE155" s="181"/>
      <c r="BF155" s="181"/>
      <c r="BG155" s="181"/>
      <c r="BH155" s="181"/>
      <c r="BI155" s="181"/>
      <c r="BJ155" s="181"/>
    </row>
    <row r="156" spans="2:62" hidden="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208"/>
      <c r="AJ156" s="181"/>
      <c r="AK156" s="181"/>
      <c r="AL156" s="181"/>
      <c r="AM156" s="181"/>
      <c r="AN156" s="181"/>
      <c r="AO156" s="181"/>
      <c r="AP156" s="181"/>
      <c r="AQ156" s="181"/>
      <c r="AR156" s="181"/>
      <c r="AS156" s="181"/>
      <c r="AT156" s="181"/>
      <c r="AU156" s="181"/>
      <c r="AV156" s="181"/>
      <c r="AW156" s="181"/>
      <c r="AX156" s="181"/>
      <c r="AY156" s="181"/>
      <c r="AZ156" s="181"/>
      <c r="BA156" s="181"/>
      <c r="BB156" s="181"/>
      <c r="BC156" s="181"/>
      <c r="BD156" s="181"/>
      <c r="BE156" s="181"/>
      <c r="BF156" s="181"/>
      <c r="BG156" s="181"/>
      <c r="BH156" s="181"/>
      <c r="BI156" s="181"/>
      <c r="BJ156" s="181"/>
    </row>
    <row r="157" spans="2:62" hidden="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208"/>
      <c r="AJ157" s="181"/>
      <c r="AK157" s="181"/>
      <c r="AL157" s="181"/>
      <c r="AM157" s="181"/>
      <c r="AN157" s="181"/>
      <c r="AO157" s="181"/>
      <c r="AP157" s="181"/>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row>
    <row r="158" spans="2:62" hidden="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208"/>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row>
    <row r="159" spans="2:62" hidden="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208"/>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row>
    <row r="160" spans="2:62" hidden="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208"/>
      <c r="AJ160" s="181"/>
      <c r="AK160" s="181"/>
      <c r="AL160" s="181"/>
      <c r="AM160" s="181"/>
      <c r="AN160" s="181"/>
      <c r="AO160" s="181"/>
      <c r="AP160" s="181"/>
      <c r="AQ160" s="181"/>
      <c r="AR160" s="181"/>
      <c r="AS160" s="181"/>
      <c r="AT160" s="181"/>
      <c r="AU160" s="181"/>
      <c r="AV160" s="181"/>
      <c r="AW160" s="181"/>
      <c r="AX160" s="181"/>
      <c r="AY160" s="181"/>
      <c r="AZ160" s="181"/>
      <c r="BA160" s="181"/>
      <c r="BB160" s="181"/>
      <c r="BC160" s="181"/>
      <c r="BD160" s="181"/>
      <c r="BE160" s="181"/>
      <c r="BF160" s="181"/>
      <c r="BG160" s="181"/>
      <c r="BH160" s="181"/>
      <c r="BI160" s="181"/>
      <c r="BJ160" s="181"/>
    </row>
    <row r="161" spans="2:62" hidden="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208"/>
      <c r="AJ161" s="181"/>
      <c r="AK161" s="181"/>
      <c r="AL161" s="181"/>
      <c r="AM161" s="181"/>
      <c r="AN161" s="181"/>
      <c r="AO161" s="181"/>
      <c r="AP161" s="181"/>
      <c r="AQ161" s="181"/>
      <c r="AR161" s="181"/>
      <c r="AS161" s="181"/>
      <c r="AT161" s="181"/>
      <c r="AU161" s="181"/>
      <c r="AV161" s="181"/>
      <c r="AW161" s="181"/>
      <c r="AX161" s="181"/>
      <c r="AY161" s="181"/>
      <c r="AZ161" s="181"/>
      <c r="BA161" s="181"/>
      <c r="BB161" s="181"/>
      <c r="BC161" s="181"/>
      <c r="BD161" s="181"/>
      <c r="BE161" s="181"/>
      <c r="BF161" s="181"/>
      <c r="BG161" s="181"/>
      <c r="BH161" s="181"/>
      <c r="BI161" s="181"/>
      <c r="BJ161" s="181"/>
    </row>
    <row r="162" spans="2:62" hidden="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208"/>
      <c r="AJ162" s="181"/>
      <c r="AK162" s="181"/>
      <c r="AL162" s="181"/>
      <c r="AM162" s="181"/>
      <c r="AN162" s="18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row>
    <row r="163" spans="2:62" hidden="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208"/>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row>
    <row r="164" spans="2:62" hidden="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208"/>
      <c r="AJ164" s="181"/>
      <c r="AK164" s="181"/>
      <c r="AL164" s="181"/>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row>
    <row r="165" spans="2:62" hidden="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208"/>
      <c r="AJ165" s="181"/>
      <c r="AK165" s="181"/>
      <c r="AL165" s="181"/>
      <c r="AM165" s="181"/>
      <c r="AN165" s="181"/>
      <c r="AO165" s="181"/>
      <c r="AP165" s="181"/>
      <c r="AQ165" s="181"/>
      <c r="AR165" s="181"/>
      <c r="AS165" s="181"/>
      <c r="AT165" s="181"/>
      <c r="AU165" s="181"/>
      <c r="AV165" s="181"/>
      <c r="AW165" s="181"/>
      <c r="AX165" s="181"/>
      <c r="AY165" s="181"/>
      <c r="AZ165" s="181"/>
      <c r="BA165" s="181"/>
      <c r="BB165" s="181"/>
      <c r="BC165" s="181"/>
      <c r="BD165" s="181"/>
      <c r="BE165" s="181"/>
      <c r="BF165" s="181"/>
      <c r="BG165" s="181"/>
      <c r="BH165" s="181"/>
      <c r="BI165" s="181"/>
      <c r="BJ165" s="181"/>
    </row>
    <row r="166" spans="2:62" hidden="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208"/>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row>
    <row r="167" spans="2:62" hidden="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208"/>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row>
    <row r="168" spans="2:62" hidden="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208"/>
      <c r="AJ168" s="181"/>
      <c r="AK168" s="181"/>
      <c r="AL168" s="181"/>
      <c r="AM168" s="181"/>
      <c r="AN168" s="181"/>
      <c r="AO168" s="181"/>
      <c r="AP168" s="181"/>
      <c r="AQ168" s="181"/>
      <c r="AR168" s="181"/>
      <c r="AS168" s="181"/>
      <c r="AT168" s="181"/>
      <c r="AU168" s="181"/>
      <c r="AV168" s="181"/>
      <c r="AW168" s="181"/>
      <c r="AX168" s="181"/>
      <c r="AY168" s="181"/>
      <c r="AZ168" s="181"/>
      <c r="BA168" s="181"/>
      <c r="BB168" s="181"/>
      <c r="BC168" s="181"/>
      <c r="BD168" s="181"/>
      <c r="BE168" s="181"/>
      <c r="BF168" s="181"/>
      <c r="BG168" s="181"/>
      <c r="BH168" s="181"/>
      <c r="BI168" s="181"/>
      <c r="BJ168" s="181"/>
    </row>
    <row r="169" spans="2:62" hidden="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208"/>
      <c r="AJ169" s="181"/>
      <c r="AK169" s="181"/>
      <c r="AL169" s="181"/>
      <c r="AM169" s="181"/>
      <c r="AN169" s="181"/>
      <c r="AO169" s="181"/>
      <c r="AP169" s="181"/>
      <c r="AQ169" s="181"/>
      <c r="AR169" s="181"/>
      <c r="AS169" s="181"/>
      <c r="AT169" s="181"/>
      <c r="AU169" s="181"/>
      <c r="AV169" s="181"/>
      <c r="AW169" s="181"/>
      <c r="AX169" s="181"/>
      <c r="AY169" s="181"/>
      <c r="AZ169" s="181"/>
      <c r="BA169" s="181"/>
      <c r="BB169" s="181"/>
      <c r="BC169" s="181"/>
      <c r="BD169" s="181"/>
      <c r="BE169" s="181"/>
      <c r="BF169" s="181"/>
      <c r="BG169" s="181"/>
      <c r="BH169" s="181"/>
      <c r="BI169" s="181"/>
      <c r="BJ169" s="181"/>
    </row>
    <row r="170" spans="2:62" hidden="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208"/>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row>
    <row r="171" spans="2:62" hidden="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208"/>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row>
    <row r="172" spans="2:62" hidden="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208"/>
      <c r="AJ172" s="181"/>
      <c r="AK172" s="181"/>
      <c r="AL172" s="181"/>
      <c r="AM172" s="181"/>
      <c r="AN172" s="181"/>
      <c r="AO172" s="181"/>
      <c r="AP172" s="181"/>
      <c r="AQ172" s="181"/>
      <c r="AR172" s="181"/>
      <c r="AS172" s="181"/>
      <c r="AT172" s="181"/>
      <c r="AU172" s="181"/>
      <c r="AV172" s="181"/>
      <c r="AW172" s="181"/>
      <c r="AX172" s="181"/>
      <c r="AY172" s="181"/>
      <c r="AZ172" s="181"/>
      <c r="BA172" s="181"/>
      <c r="BB172" s="181"/>
      <c r="BC172" s="181"/>
      <c r="BD172" s="181"/>
      <c r="BE172" s="181"/>
      <c r="BF172" s="181"/>
      <c r="BG172" s="181"/>
      <c r="BH172" s="181"/>
      <c r="BI172" s="181"/>
      <c r="BJ172" s="181"/>
    </row>
    <row r="173" spans="2:62" hidden="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208"/>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row>
    <row r="174" spans="2:62" hidden="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208"/>
      <c r="AJ174" s="181"/>
      <c r="AK174" s="181"/>
      <c r="AL174" s="181"/>
      <c r="AM174" s="181"/>
      <c r="AN174" s="181"/>
      <c r="AO174" s="181"/>
      <c r="AP174" s="181"/>
      <c r="AQ174" s="181"/>
      <c r="AR174" s="181"/>
      <c r="AS174" s="181"/>
      <c r="AT174" s="181"/>
      <c r="AU174" s="181"/>
      <c r="AV174" s="181"/>
      <c r="AW174" s="181"/>
      <c r="AX174" s="181"/>
      <c r="AY174" s="181"/>
      <c r="AZ174" s="181"/>
      <c r="BA174" s="181"/>
      <c r="BB174" s="181"/>
      <c r="BC174" s="181"/>
      <c r="BD174" s="181"/>
      <c r="BE174" s="181"/>
      <c r="BF174" s="181"/>
      <c r="BG174" s="181"/>
      <c r="BH174" s="181"/>
      <c r="BI174" s="181"/>
      <c r="BJ174" s="181"/>
    </row>
    <row r="175" spans="2:62" hidden="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208"/>
      <c r="AJ175" s="181"/>
      <c r="AK175" s="181"/>
      <c r="AL175" s="181"/>
      <c r="AM175" s="181"/>
      <c r="AN175" s="181"/>
      <c r="AO175" s="181"/>
      <c r="AP175" s="181"/>
      <c r="AQ175" s="181"/>
      <c r="AR175" s="181"/>
      <c r="AS175" s="181"/>
      <c r="AT175" s="181"/>
      <c r="AU175" s="181"/>
      <c r="AV175" s="181"/>
      <c r="AW175" s="181"/>
      <c r="AX175" s="181"/>
      <c r="AY175" s="181"/>
      <c r="AZ175" s="181"/>
      <c r="BA175" s="181"/>
      <c r="BB175" s="181"/>
      <c r="BC175" s="181"/>
      <c r="BD175" s="181"/>
      <c r="BE175" s="181"/>
      <c r="BF175" s="181"/>
      <c r="BG175" s="181"/>
      <c r="BH175" s="181"/>
      <c r="BI175" s="181"/>
      <c r="BJ175" s="181"/>
    </row>
    <row r="176" spans="2:62" hidden="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208"/>
      <c r="AJ176" s="181"/>
      <c r="AK176" s="181"/>
      <c r="AL176" s="181"/>
      <c r="AM176" s="181"/>
      <c r="AN176" s="181"/>
      <c r="AO176" s="181"/>
      <c r="AP176" s="18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row>
    <row r="177" spans="2:62" hidden="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208"/>
      <c r="AJ177" s="181"/>
      <c r="AK177" s="181"/>
      <c r="AL177" s="181"/>
      <c r="AM177" s="181"/>
      <c r="AN177" s="181"/>
      <c r="AO177" s="181"/>
      <c r="AP177" s="181"/>
      <c r="AQ177" s="181"/>
      <c r="AR177" s="181"/>
      <c r="AS177" s="181"/>
      <c r="AT177" s="181"/>
      <c r="AU177" s="181"/>
      <c r="AV177" s="181"/>
      <c r="AW177" s="181"/>
      <c r="AX177" s="181"/>
      <c r="AY177" s="181"/>
      <c r="AZ177" s="181"/>
      <c r="BA177" s="181"/>
      <c r="BB177" s="181"/>
      <c r="BC177" s="181"/>
      <c r="BD177" s="181"/>
      <c r="BE177" s="181"/>
      <c r="BF177" s="181"/>
      <c r="BG177" s="181"/>
      <c r="BH177" s="181"/>
      <c r="BI177" s="181"/>
      <c r="BJ177" s="181"/>
    </row>
    <row r="178" spans="2:62" hidden="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208"/>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row>
    <row r="179" spans="2:62" hidden="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208"/>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row>
    <row r="180" spans="2:62" hidden="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208"/>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row>
    <row r="181" spans="2:62" hidden="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208"/>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row>
    <row r="182" spans="2:62" hidden="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208"/>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row>
    <row r="183" spans="2:62" hidden="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208"/>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row>
    <row r="184" spans="2:62" hidden="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208"/>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row>
    <row r="185" spans="2:62" hidden="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208"/>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row>
    <row r="186" spans="2:62" hidden="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208"/>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row>
    <row r="187" spans="2:62" hidden="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208"/>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row>
    <row r="188" spans="2:62" hidden="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208"/>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row>
    <row r="189" spans="2:62" hidden="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208"/>
      <c r="AJ189" s="181"/>
      <c r="AK189" s="181"/>
      <c r="AL189" s="181"/>
      <c r="AM189" s="181"/>
      <c r="AN189" s="181"/>
      <c r="AO189" s="181"/>
      <c r="AP189" s="181"/>
      <c r="AQ189" s="181"/>
      <c r="AR189" s="181"/>
      <c r="AS189" s="181"/>
      <c r="AT189" s="181"/>
      <c r="AU189" s="181"/>
      <c r="AV189" s="181"/>
      <c r="AW189" s="181"/>
      <c r="AX189" s="181"/>
      <c r="AY189" s="181"/>
      <c r="AZ189" s="181"/>
      <c r="BA189" s="181"/>
      <c r="BB189" s="181"/>
      <c r="BC189" s="181"/>
      <c r="BD189" s="181"/>
      <c r="BE189" s="181"/>
      <c r="BF189" s="181"/>
      <c r="BG189" s="181"/>
      <c r="BH189" s="181"/>
      <c r="BI189" s="181"/>
      <c r="BJ189" s="181"/>
    </row>
    <row r="190" spans="2:62" hidden="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208"/>
      <c r="AJ190" s="181"/>
      <c r="AK190" s="181"/>
      <c r="AL190" s="181"/>
      <c r="AM190" s="181"/>
      <c r="AN190" s="181"/>
      <c r="AO190" s="181"/>
      <c r="AP190" s="181"/>
      <c r="AQ190" s="181"/>
      <c r="AR190" s="181"/>
      <c r="AS190" s="181"/>
      <c r="AT190" s="181"/>
      <c r="AU190" s="181"/>
      <c r="AV190" s="181"/>
      <c r="AW190" s="181"/>
      <c r="AX190" s="181"/>
      <c r="AY190" s="181"/>
      <c r="AZ190" s="181"/>
      <c r="BA190" s="181"/>
      <c r="BB190" s="181"/>
      <c r="BC190" s="181"/>
      <c r="BD190" s="181"/>
      <c r="BE190" s="181"/>
      <c r="BF190" s="181"/>
      <c r="BG190" s="181"/>
      <c r="BH190" s="181"/>
      <c r="BI190" s="181"/>
      <c r="BJ190" s="181"/>
    </row>
    <row r="191" spans="2:62" hidden="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208"/>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row>
    <row r="192" spans="2:62" hidden="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208"/>
      <c r="AJ192" s="181"/>
      <c r="AK192" s="181"/>
      <c r="AL192" s="181"/>
      <c r="AM192" s="181"/>
      <c r="AN192" s="181"/>
      <c r="AO192" s="181"/>
      <c r="AP192" s="181"/>
      <c r="AQ192" s="181"/>
      <c r="AR192" s="181"/>
      <c r="AS192" s="181"/>
      <c r="AT192" s="181"/>
      <c r="AU192" s="181"/>
      <c r="AV192" s="181"/>
      <c r="AW192" s="181"/>
      <c r="AX192" s="181"/>
      <c r="AY192" s="181"/>
      <c r="AZ192" s="181"/>
      <c r="BA192" s="181"/>
      <c r="BB192" s="181"/>
      <c r="BC192" s="181"/>
      <c r="BD192" s="181"/>
      <c r="BE192" s="181"/>
      <c r="BF192" s="181"/>
      <c r="BG192" s="181"/>
      <c r="BH192" s="181"/>
      <c r="BI192" s="181"/>
      <c r="BJ192" s="181"/>
    </row>
    <row r="193" spans="2:62" hidden="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208"/>
      <c r="AJ193" s="181"/>
      <c r="AK193" s="181"/>
      <c r="AL193" s="181"/>
      <c r="AM193" s="181"/>
      <c r="AN193" s="181"/>
      <c r="AO193" s="181"/>
      <c r="AP193" s="181"/>
      <c r="AQ193" s="181"/>
      <c r="AR193" s="181"/>
      <c r="AS193" s="181"/>
      <c r="AT193" s="181"/>
      <c r="AU193" s="181"/>
      <c r="AV193" s="181"/>
      <c r="AW193" s="181"/>
      <c r="AX193" s="181"/>
      <c r="AY193" s="181"/>
      <c r="AZ193" s="181"/>
      <c r="BA193" s="181"/>
      <c r="BB193" s="181"/>
      <c r="BC193" s="181"/>
      <c r="BD193" s="181"/>
      <c r="BE193" s="181"/>
      <c r="BF193" s="181"/>
      <c r="BG193" s="181"/>
      <c r="BH193" s="181"/>
      <c r="BI193" s="181"/>
      <c r="BJ193" s="181"/>
    </row>
    <row r="194" spans="2:62" hidden="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208"/>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row>
    <row r="195" spans="2:62" hidden="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208"/>
      <c r="AJ195" s="181"/>
      <c r="AK195" s="181"/>
      <c r="AL195" s="181"/>
      <c r="AM195" s="181"/>
      <c r="AN195" s="181"/>
      <c r="AO195" s="181"/>
      <c r="AP195" s="181"/>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row>
    <row r="196" spans="2:62" hidden="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208"/>
      <c r="AJ196" s="181"/>
      <c r="AK196" s="181"/>
      <c r="AL196" s="181"/>
      <c r="AM196" s="181"/>
      <c r="AN196" s="181"/>
      <c r="AO196" s="181"/>
      <c r="AP196" s="181"/>
      <c r="AQ196" s="181"/>
      <c r="AR196" s="181"/>
      <c r="AS196" s="181"/>
      <c r="AT196" s="181"/>
      <c r="AU196" s="181"/>
      <c r="AV196" s="181"/>
      <c r="AW196" s="181"/>
      <c r="AX196" s="181"/>
      <c r="AY196" s="181"/>
      <c r="AZ196" s="181"/>
      <c r="BA196" s="181"/>
      <c r="BB196" s="181"/>
      <c r="BC196" s="181"/>
      <c r="BD196" s="181"/>
      <c r="BE196" s="181"/>
      <c r="BF196" s="181"/>
      <c r="BG196" s="181"/>
      <c r="BH196" s="181"/>
      <c r="BI196" s="181"/>
      <c r="BJ196" s="181"/>
    </row>
    <row r="197" spans="2:62" hidden="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208"/>
      <c r="AJ197" s="181"/>
      <c r="AK197" s="181"/>
      <c r="AL197" s="181"/>
      <c r="AM197" s="181"/>
      <c r="AN197" s="181"/>
      <c r="AO197" s="181"/>
      <c r="AP197" s="181"/>
      <c r="AQ197" s="181"/>
      <c r="AR197" s="181"/>
      <c r="AS197" s="181"/>
      <c r="AT197" s="181"/>
      <c r="AU197" s="181"/>
      <c r="AV197" s="181"/>
      <c r="AW197" s="181"/>
      <c r="AX197" s="181"/>
      <c r="AY197" s="181"/>
      <c r="AZ197" s="181"/>
      <c r="BA197" s="181"/>
      <c r="BB197" s="181"/>
      <c r="BC197" s="181"/>
      <c r="BD197" s="181"/>
      <c r="BE197" s="181"/>
      <c r="BF197" s="181"/>
      <c r="BG197" s="181"/>
      <c r="BH197" s="181"/>
      <c r="BI197" s="181"/>
      <c r="BJ197" s="181"/>
    </row>
    <row r="198" spans="2:62" hidden="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208"/>
      <c r="AJ198" s="181"/>
      <c r="AK198" s="181"/>
      <c r="AL198" s="181"/>
      <c r="AM198" s="181"/>
      <c r="AN198" s="181"/>
      <c r="AO198" s="181"/>
      <c r="AP198" s="181"/>
      <c r="AQ198" s="181"/>
      <c r="AR198" s="181"/>
      <c r="AS198" s="181"/>
      <c r="AT198" s="181"/>
      <c r="AU198" s="181"/>
      <c r="AV198" s="181"/>
      <c r="AW198" s="181"/>
      <c r="AX198" s="181"/>
      <c r="AY198" s="181"/>
      <c r="AZ198" s="181"/>
      <c r="BA198" s="181"/>
      <c r="BB198" s="181"/>
      <c r="BC198" s="181"/>
      <c r="BD198" s="181"/>
      <c r="BE198" s="181"/>
      <c r="BF198" s="181"/>
      <c r="BG198" s="181"/>
      <c r="BH198" s="181"/>
      <c r="BI198" s="181"/>
      <c r="BJ198" s="181"/>
    </row>
    <row r="199" spans="2:62" hidden="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208"/>
      <c r="AJ199" s="181"/>
      <c r="AK199" s="181"/>
      <c r="AL199" s="181"/>
      <c r="AM199" s="181"/>
      <c r="AN199" s="181"/>
      <c r="AO199" s="181"/>
      <c r="AP199" s="181"/>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row>
    <row r="200" spans="2:62" hidden="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208"/>
      <c r="AJ200" s="181"/>
      <c r="AK200" s="181"/>
      <c r="AL200" s="181"/>
      <c r="AM200" s="181"/>
      <c r="AN200" s="181"/>
      <c r="AO200" s="181"/>
      <c r="AP200" s="181"/>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row>
    <row r="201" spans="2:62" hidden="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208"/>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row>
    <row r="202" spans="2:62" hidden="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208"/>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row>
    <row r="203" spans="2:62" hidden="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208"/>
      <c r="AJ203" s="181"/>
      <c r="AK203" s="181"/>
      <c r="AL203" s="181"/>
      <c r="AM203" s="181"/>
      <c r="AN203" s="181"/>
      <c r="AO203" s="181"/>
      <c r="AP203" s="18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row>
    <row r="204" spans="2:62" hidden="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208"/>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row>
    <row r="205" spans="2:62" hidden="1">
      <c r="AJ205" s="181"/>
      <c r="AK205" s="181"/>
      <c r="AL205" s="181"/>
      <c r="AM205" s="181"/>
      <c r="AN205" s="181"/>
      <c r="AO205" s="181"/>
      <c r="AP205" s="181"/>
      <c r="AQ205" s="181"/>
      <c r="AR205" s="181"/>
      <c r="AS205" s="181"/>
      <c r="AT205" s="181"/>
      <c r="AU205" s="181"/>
      <c r="AV205" s="181"/>
      <c r="AW205" s="181"/>
      <c r="AX205" s="181"/>
      <c r="AY205" s="181"/>
      <c r="AZ205" s="181"/>
      <c r="BA205" s="181"/>
      <c r="BB205" s="181"/>
      <c r="BC205" s="181"/>
      <c r="BD205" s="181"/>
      <c r="BE205" s="181"/>
      <c r="BF205" s="181"/>
      <c r="BG205" s="181"/>
      <c r="BH205" s="181"/>
      <c r="BI205" s="181"/>
      <c r="BJ205" s="181"/>
    </row>
    <row r="206" spans="2:62" hidden="1">
      <c r="AJ206" s="181"/>
      <c r="AK206" s="181"/>
      <c r="AL206" s="181"/>
      <c r="AM206" s="181"/>
      <c r="AN206" s="181"/>
      <c r="AO206" s="181"/>
      <c r="AP206" s="181"/>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row>
    <row r="207" spans="2:62" hidden="1">
      <c r="AJ207" s="181"/>
      <c r="AK207" s="181"/>
      <c r="AL207" s="181"/>
      <c r="AM207" s="181"/>
      <c r="AN207" s="181"/>
      <c r="AO207" s="181"/>
      <c r="AP207" s="181"/>
      <c r="AQ207" s="181"/>
      <c r="AR207" s="181"/>
      <c r="AS207" s="181"/>
      <c r="AT207" s="181"/>
      <c r="AU207" s="181"/>
      <c r="AV207" s="181"/>
      <c r="AW207" s="181"/>
      <c r="AX207" s="181"/>
      <c r="AY207" s="181"/>
      <c r="AZ207" s="181"/>
      <c r="BA207" s="181"/>
      <c r="BB207" s="181"/>
      <c r="BC207" s="181"/>
      <c r="BD207" s="181"/>
      <c r="BE207" s="181"/>
      <c r="BF207" s="181"/>
      <c r="BG207" s="181"/>
      <c r="BH207" s="181"/>
      <c r="BI207" s="181"/>
      <c r="BJ207" s="181"/>
    </row>
    <row r="208" spans="2:62" hidden="1">
      <c r="AJ208" s="181"/>
      <c r="AK208" s="181"/>
      <c r="AL208" s="181"/>
      <c r="AM208" s="181"/>
      <c r="AN208" s="181"/>
      <c r="AO208" s="181"/>
      <c r="AP208" s="181"/>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row>
    <row r="209" spans="36:62" hidden="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row>
    <row r="210" spans="36:62" hidden="1">
      <c r="AJ210" s="181"/>
      <c r="AK210" s="181"/>
      <c r="AL210" s="181"/>
      <c r="AM210" s="181"/>
      <c r="AN210" s="181"/>
      <c r="AO210" s="181"/>
      <c r="AP210" s="181"/>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row>
    <row r="211" spans="36:62" hidden="1">
      <c r="AJ211" s="181"/>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row>
    <row r="212" spans="36:62" hidden="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row>
    <row r="213" spans="36:62" hidden="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row>
    <row r="214" spans="36:62" hidden="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row>
    <row r="215" spans="36:62" hidden="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row>
    <row r="216" spans="36:62" hidden="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row>
    <row r="217" spans="36:62" hidden="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row>
    <row r="218" spans="36:62" hidden="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row>
    <row r="219" spans="36:62" hidden="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row>
    <row r="220" spans="36:62" hidden="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row>
    <row r="221" spans="36:62" hidden="1">
      <c r="AJ221" s="181"/>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row>
    <row r="222" spans="36:62" hidden="1">
      <c r="AJ222" s="181"/>
      <c r="AK222" s="181"/>
      <c r="AL222" s="181"/>
      <c r="AM222" s="181"/>
      <c r="AN222" s="181"/>
      <c r="AO222" s="181"/>
      <c r="AP222" s="181"/>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row>
    <row r="223" spans="36:62" hidden="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row>
    <row r="224" spans="36:62" hidden="1">
      <c r="AJ224" s="181"/>
      <c r="AK224" s="181"/>
      <c r="AL224" s="181"/>
      <c r="AM224" s="181"/>
      <c r="AN224" s="181"/>
      <c r="AO224" s="181"/>
      <c r="AP224" s="181"/>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row>
    <row r="225" spans="36:62" hidden="1">
      <c r="AJ225" s="181"/>
      <c r="AK225" s="181"/>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row>
    <row r="226" spans="36:62" hidden="1">
      <c r="AJ226" s="181"/>
      <c r="AK226" s="181"/>
      <c r="AL226" s="181"/>
      <c r="AM226" s="181"/>
      <c r="AN226" s="181"/>
      <c r="AO226" s="181"/>
      <c r="AP226" s="181"/>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row>
    <row r="227" spans="36:62" hidden="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row>
    <row r="228" spans="36:62" hidden="1">
      <c r="AJ228" s="181"/>
      <c r="AK228" s="181"/>
      <c r="AL228" s="181"/>
      <c r="AM228" s="181"/>
      <c r="AN228" s="181"/>
      <c r="AO228" s="181"/>
      <c r="AP228" s="181"/>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row>
    <row r="229" spans="36:62" hidden="1">
      <c r="AJ229" s="181"/>
      <c r="AK229" s="181"/>
      <c r="AL229" s="181"/>
      <c r="AM229" s="181"/>
      <c r="AN229" s="181"/>
      <c r="AO229" s="181"/>
      <c r="AP229" s="181"/>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row>
    <row r="230" spans="36:62" hidden="1">
      <c r="AJ230" s="181"/>
      <c r="AK230" s="181"/>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row>
    <row r="231" spans="36:62" hidden="1">
      <c r="AJ231" s="181"/>
      <c r="AK231" s="181"/>
      <c r="AL231" s="181"/>
      <c r="AM231" s="181"/>
      <c r="AN231" s="181"/>
      <c r="AO231" s="181"/>
      <c r="AP231" s="181"/>
      <c r="AQ231" s="181"/>
      <c r="AR231" s="181"/>
      <c r="AS231" s="181"/>
      <c r="AT231" s="181"/>
      <c r="AU231" s="181"/>
      <c r="AV231" s="181"/>
      <c r="AW231" s="181"/>
      <c r="AX231" s="181"/>
      <c r="AY231" s="181"/>
      <c r="AZ231" s="181"/>
      <c r="BA231" s="181"/>
      <c r="BB231" s="181"/>
      <c r="BC231" s="181"/>
      <c r="BD231" s="181"/>
      <c r="BE231" s="181"/>
      <c r="BF231" s="181"/>
      <c r="BG231" s="181"/>
      <c r="BH231" s="181"/>
      <c r="BI231" s="181"/>
      <c r="BJ231" s="181"/>
    </row>
    <row r="232" spans="36:62" hidden="1">
      <c r="AJ232" s="181"/>
      <c r="AK232" s="181"/>
      <c r="AL232" s="181"/>
      <c r="AM232" s="181"/>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row>
    <row r="233" spans="36:62" hidden="1">
      <c r="AJ233" s="181"/>
      <c r="AK233" s="181"/>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row>
    <row r="234" spans="36:62" hidden="1">
      <c r="AJ234" s="181"/>
      <c r="AK234" s="181"/>
      <c r="AL234" s="181"/>
      <c r="AM234" s="181"/>
      <c r="AN234" s="181"/>
      <c r="AO234" s="181"/>
      <c r="AP234" s="181"/>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row>
    <row r="235" spans="36:62" hidden="1">
      <c r="AJ235" s="181"/>
      <c r="AK235" s="181"/>
      <c r="AL235" s="181"/>
      <c r="AM235" s="181"/>
      <c r="AN235" s="181"/>
      <c r="AO235" s="181"/>
      <c r="AP235" s="181"/>
      <c r="AQ235" s="181"/>
      <c r="AR235" s="181"/>
      <c r="AS235" s="181"/>
      <c r="AT235" s="181"/>
      <c r="AU235" s="181"/>
      <c r="AV235" s="181"/>
      <c r="AW235" s="181"/>
      <c r="AX235" s="181"/>
      <c r="AY235" s="181"/>
      <c r="AZ235" s="181"/>
      <c r="BA235" s="181"/>
      <c r="BB235" s="181"/>
      <c r="BC235" s="181"/>
      <c r="BD235" s="181"/>
      <c r="BE235" s="181"/>
      <c r="BF235" s="181"/>
      <c r="BG235" s="181"/>
      <c r="BH235" s="181"/>
      <c r="BI235" s="181"/>
      <c r="BJ235" s="181"/>
    </row>
    <row r="236" spans="36:62" hidden="1">
      <c r="AJ236" s="181"/>
      <c r="AK236" s="181"/>
      <c r="AL236" s="181"/>
      <c r="AM236" s="181"/>
      <c r="AN236" s="181"/>
      <c r="AO236" s="181"/>
      <c r="AP236" s="18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row>
    <row r="237" spans="36:62" hidden="1">
      <c r="AJ237" s="181"/>
      <c r="AK237" s="181"/>
      <c r="AL237" s="181"/>
      <c r="AM237" s="181"/>
      <c r="AN237" s="181"/>
      <c r="AO237" s="181"/>
      <c r="AP237" s="181"/>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row>
    <row r="238" spans="36:62" hidden="1">
      <c r="AJ238" s="181"/>
      <c r="AK238" s="181"/>
      <c r="AL238" s="181"/>
      <c r="AM238" s="181"/>
      <c r="AN238" s="181"/>
      <c r="AO238" s="181"/>
      <c r="AP238" s="181"/>
      <c r="AQ238" s="181"/>
      <c r="AR238" s="181"/>
      <c r="AS238" s="181"/>
      <c r="AT238" s="181"/>
      <c r="AU238" s="181"/>
      <c r="AV238" s="181"/>
      <c r="AW238" s="181"/>
      <c r="AX238" s="181"/>
      <c r="AY238" s="181"/>
      <c r="AZ238" s="181"/>
      <c r="BA238" s="181"/>
      <c r="BB238" s="181"/>
      <c r="BC238" s="181"/>
      <c r="BD238" s="181"/>
      <c r="BE238" s="181"/>
      <c r="BF238" s="181"/>
      <c r="BG238" s="181"/>
      <c r="BH238" s="181"/>
      <c r="BI238" s="181"/>
      <c r="BJ238" s="181"/>
    </row>
    <row r="239" spans="36:62" hidden="1">
      <c r="AJ239" s="181"/>
      <c r="AK239" s="181"/>
      <c r="AL239" s="181"/>
      <c r="AM239" s="181"/>
      <c r="AN239" s="181"/>
      <c r="AO239" s="181"/>
      <c r="AP239" s="181"/>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row>
    <row r="240" spans="36:62" hidden="1">
      <c r="AJ240" s="181"/>
      <c r="AK240" s="181"/>
      <c r="AL240" s="181"/>
      <c r="AM240" s="181"/>
      <c r="AN240" s="181"/>
      <c r="AO240" s="181"/>
      <c r="AP240" s="181"/>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row>
    <row r="241" spans="36:62" hidden="1">
      <c r="AJ241" s="181"/>
      <c r="AK241" s="181"/>
      <c r="AL241" s="181"/>
      <c r="AM241" s="181"/>
      <c r="AN241" s="181"/>
      <c r="AO241" s="181"/>
      <c r="AP241" s="181"/>
      <c r="AQ241" s="181"/>
      <c r="AR241" s="181"/>
      <c r="AS241" s="181"/>
      <c r="AT241" s="181"/>
      <c r="AU241" s="181"/>
      <c r="AV241" s="181"/>
      <c r="AW241" s="181"/>
      <c r="AX241" s="181"/>
      <c r="AY241" s="181"/>
      <c r="AZ241" s="181"/>
      <c r="BA241" s="181"/>
      <c r="BB241" s="181"/>
      <c r="BC241" s="181"/>
      <c r="BD241" s="181"/>
      <c r="BE241" s="181"/>
      <c r="BF241" s="181"/>
      <c r="BG241" s="181"/>
      <c r="BH241" s="181"/>
      <c r="BI241" s="181"/>
      <c r="BJ241" s="181"/>
    </row>
    <row r="242" spans="36:62" hidden="1">
      <c r="AJ242" s="181"/>
      <c r="AK242" s="181"/>
      <c r="AL242" s="181"/>
      <c r="AM242" s="181"/>
      <c r="AN242" s="181"/>
      <c r="AO242" s="181"/>
      <c r="AP242" s="181"/>
      <c r="AQ242" s="181"/>
      <c r="AR242" s="181"/>
      <c r="AS242" s="181"/>
      <c r="AT242" s="181"/>
      <c r="AU242" s="181"/>
      <c r="AV242" s="181"/>
      <c r="AW242" s="181"/>
      <c r="AX242" s="181"/>
      <c r="AY242" s="181"/>
      <c r="AZ242" s="181"/>
      <c r="BA242" s="181"/>
      <c r="BB242" s="181"/>
      <c r="BC242" s="181"/>
      <c r="BD242" s="181"/>
      <c r="BE242" s="181"/>
      <c r="BF242" s="181"/>
      <c r="BG242" s="181"/>
      <c r="BH242" s="181"/>
      <c r="BI242" s="181"/>
      <c r="BJ242" s="181"/>
    </row>
    <row r="243" spans="36:62" hidden="1">
      <c r="AJ243" s="181"/>
      <c r="AK243" s="181"/>
      <c r="AL243" s="181"/>
      <c r="AM243" s="181"/>
      <c r="AN243" s="181"/>
      <c r="AO243" s="181"/>
      <c r="AP243" s="181"/>
      <c r="AQ243" s="181"/>
      <c r="AR243" s="181"/>
      <c r="AS243" s="181"/>
      <c r="AT243" s="181"/>
      <c r="AU243" s="181"/>
      <c r="AV243" s="181"/>
      <c r="AW243" s="181"/>
      <c r="AX243" s="181"/>
      <c r="AY243" s="181"/>
      <c r="AZ243" s="181"/>
      <c r="BA243" s="181"/>
      <c r="BB243" s="181"/>
      <c r="BC243" s="181"/>
      <c r="BD243" s="181"/>
      <c r="BE243" s="181"/>
      <c r="BF243" s="181"/>
      <c r="BG243" s="181"/>
      <c r="BH243" s="181"/>
      <c r="BI243" s="181"/>
      <c r="BJ243" s="181"/>
    </row>
    <row r="244" spans="36:62" hidden="1">
      <c r="AJ244" s="181"/>
      <c r="AK244" s="181"/>
      <c r="AL244" s="181"/>
      <c r="AM244" s="181"/>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row>
    <row r="245" spans="36:62" hidden="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row>
    <row r="246" spans="36:62" hidden="1">
      <c r="AJ246" s="181"/>
      <c r="AK246" s="181"/>
      <c r="AL246" s="181"/>
      <c r="AM246" s="181"/>
      <c r="AN246" s="181"/>
      <c r="AO246" s="181"/>
      <c r="AP246" s="181"/>
      <c r="AQ246" s="181"/>
      <c r="AR246" s="181"/>
      <c r="AS246" s="181"/>
      <c r="AT246" s="181"/>
      <c r="AU246" s="181"/>
      <c r="AV246" s="181"/>
      <c r="AW246" s="181"/>
      <c r="AX246" s="181"/>
      <c r="AY246" s="181"/>
      <c r="AZ246" s="181"/>
      <c r="BA246" s="181"/>
      <c r="BB246" s="181"/>
      <c r="BC246" s="181"/>
      <c r="BD246" s="181"/>
      <c r="BE246" s="181"/>
      <c r="BF246" s="181"/>
      <c r="BG246" s="181"/>
      <c r="BH246" s="181"/>
      <c r="BI246" s="181"/>
      <c r="BJ246" s="181"/>
    </row>
    <row r="247" spans="36:62" hidden="1">
      <c r="AJ247" s="181"/>
      <c r="AK247" s="181"/>
      <c r="AL247" s="181"/>
      <c r="AM247" s="181"/>
      <c r="AN247" s="181"/>
      <c r="AO247" s="181"/>
      <c r="AP247" s="181"/>
      <c r="AQ247" s="181"/>
      <c r="AR247" s="181"/>
      <c r="AS247" s="181"/>
      <c r="AT247" s="181"/>
      <c r="AU247" s="181"/>
      <c r="AV247" s="181"/>
      <c r="AW247" s="181"/>
      <c r="AX247" s="181"/>
      <c r="AY247" s="181"/>
      <c r="AZ247" s="181"/>
      <c r="BA247" s="181"/>
      <c r="BB247" s="181"/>
      <c r="BC247" s="181"/>
      <c r="BD247" s="181"/>
      <c r="BE247" s="181"/>
      <c r="BF247" s="181"/>
      <c r="BG247" s="181"/>
      <c r="BH247" s="181"/>
      <c r="BI247" s="181"/>
      <c r="BJ247" s="181"/>
    </row>
    <row r="248" spans="36:62" hidden="1">
      <c r="AJ248" s="181"/>
      <c r="AK248" s="181"/>
      <c r="AL248" s="181"/>
      <c r="AM248" s="181"/>
      <c r="AN248" s="181"/>
      <c r="AO248" s="181"/>
      <c r="AP248" s="181"/>
      <c r="AQ248" s="181"/>
      <c r="AR248" s="181"/>
      <c r="AS248" s="181"/>
      <c r="AT248" s="181"/>
      <c r="AU248" s="181"/>
      <c r="AV248" s="181"/>
      <c r="AW248" s="181"/>
      <c r="AX248" s="181"/>
      <c r="AY248" s="181"/>
      <c r="AZ248" s="181"/>
      <c r="BA248" s="181"/>
      <c r="BB248" s="181"/>
      <c r="BC248" s="181"/>
      <c r="BD248" s="181"/>
      <c r="BE248" s="181"/>
      <c r="BF248" s="181"/>
      <c r="BG248" s="181"/>
      <c r="BH248" s="181"/>
      <c r="BI248" s="181"/>
      <c r="BJ248" s="181"/>
    </row>
    <row r="249" spans="36:62" hidden="1">
      <c r="AJ249" s="181"/>
      <c r="AK249" s="181"/>
      <c r="AL249" s="181"/>
      <c r="AM249" s="181"/>
      <c r="AN249" s="181"/>
      <c r="AO249" s="181"/>
      <c r="AP249" s="181"/>
      <c r="AQ249" s="181"/>
      <c r="AR249" s="181"/>
      <c r="AS249" s="181"/>
      <c r="AT249" s="181"/>
      <c r="AU249" s="181"/>
      <c r="AV249" s="181"/>
      <c r="AW249" s="181"/>
      <c r="AX249" s="181"/>
      <c r="AY249" s="181"/>
      <c r="AZ249" s="181"/>
      <c r="BA249" s="181"/>
      <c r="BB249" s="181"/>
      <c r="BC249" s="181"/>
      <c r="BD249" s="181"/>
      <c r="BE249" s="181"/>
      <c r="BF249" s="181"/>
      <c r="BG249" s="181"/>
      <c r="BH249" s="181"/>
      <c r="BI249" s="181"/>
      <c r="BJ249" s="181"/>
    </row>
    <row r="250" spans="36:62" hidden="1">
      <c r="AJ250" s="181"/>
      <c r="AK250" s="181"/>
      <c r="AL250" s="181"/>
      <c r="AM250" s="181"/>
      <c r="AN250" s="181"/>
      <c r="AO250" s="181"/>
      <c r="AP250" s="181"/>
      <c r="AQ250" s="181"/>
      <c r="AR250" s="181"/>
      <c r="AS250" s="181"/>
      <c r="AT250" s="181"/>
      <c r="AU250" s="181"/>
      <c r="AV250" s="181"/>
      <c r="AW250" s="181"/>
      <c r="AX250" s="181"/>
      <c r="AY250" s="181"/>
      <c r="AZ250" s="181"/>
      <c r="BA250" s="181"/>
      <c r="BB250" s="181"/>
      <c r="BC250" s="181"/>
      <c r="BD250" s="181"/>
      <c r="BE250" s="181"/>
      <c r="BF250" s="181"/>
      <c r="BG250" s="181"/>
      <c r="BH250" s="181"/>
      <c r="BI250" s="181"/>
      <c r="BJ250" s="181"/>
    </row>
    <row r="251" spans="36:62" hidden="1">
      <c r="AJ251" s="181"/>
      <c r="AK251" s="181"/>
      <c r="AL251" s="181"/>
      <c r="AM251" s="181"/>
      <c r="AN251" s="181"/>
      <c r="AO251" s="181"/>
      <c r="AP251" s="181"/>
      <c r="AQ251" s="181"/>
      <c r="AR251" s="181"/>
      <c r="AS251" s="181"/>
      <c r="AT251" s="181"/>
      <c r="AU251" s="181"/>
      <c r="AV251" s="181"/>
      <c r="AW251" s="181"/>
      <c r="AX251" s="181"/>
      <c r="AY251" s="181"/>
      <c r="AZ251" s="181"/>
      <c r="BA251" s="181"/>
      <c r="BB251" s="181"/>
      <c r="BC251" s="181"/>
      <c r="BD251" s="181"/>
      <c r="BE251" s="181"/>
      <c r="BF251" s="181"/>
      <c r="BG251" s="181"/>
      <c r="BH251" s="181"/>
      <c r="BI251" s="181"/>
      <c r="BJ251" s="181"/>
    </row>
    <row r="252" spans="36:62" hidden="1">
      <c r="AJ252" s="181"/>
      <c r="AK252" s="181"/>
      <c r="AL252" s="181"/>
      <c r="AM252" s="181"/>
      <c r="AN252" s="181"/>
      <c r="AO252" s="181"/>
      <c r="AP252" s="181"/>
      <c r="AQ252" s="181"/>
      <c r="AR252" s="181"/>
      <c r="AS252" s="181"/>
      <c r="AT252" s="181"/>
      <c r="AU252" s="181"/>
      <c r="AV252" s="181"/>
      <c r="AW252" s="181"/>
      <c r="AX252" s="181"/>
      <c r="AY252" s="181"/>
      <c r="AZ252" s="181"/>
      <c r="BA252" s="181"/>
      <c r="BB252" s="181"/>
      <c r="BC252" s="181"/>
      <c r="BD252" s="181"/>
      <c r="BE252" s="181"/>
      <c r="BF252" s="181"/>
      <c r="BG252" s="181"/>
      <c r="BH252" s="181"/>
      <c r="BI252" s="181"/>
      <c r="BJ252" s="181"/>
    </row>
    <row r="253" spans="36:62" hidden="1">
      <c r="AJ253" s="181"/>
      <c r="AK253" s="181"/>
      <c r="AL253" s="181"/>
      <c r="AM253" s="181"/>
      <c r="AN253" s="181"/>
      <c r="AO253" s="181"/>
      <c r="AP253" s="181"/>
      <c r="AQ253" s="181"/>
      <c r="AR253" s="181"/>
      <c r="AS253" s="181"/>
      <c r="AT253" s="181"/>
      <c r="AU253" s="181"/>
      <c r="AV253" s="181"/>
      <c r="AW253" s="181"/>
      <c r="AX253" s="181"/>
      <c r="AY253" s="181"/>
      <c r="AZ253" s="181"/>
      <c r="BA253" s="181"/>
      <c r="BB253" s="181"/>
      <c r="BC253" s="181"/>
      <c r="BD253" s="181"/>
      <c r="BE253" s="181"/>
      <c r="BF253" s="181"/>
      <c r="BG253" s="181"/>
      <c r="BH253" s="181"/>
      <c r="BI253" s="181"/>
      <c r="BJ253" s="181"/>
    </row>
    <row r="254" spans="36:62" hidden="1">
      <c r="AJ254" s="181"/>
      <c r="AK254" s="181"/>
      <c r="AL254" s="181"/>
      <c r="AM254" s="181"/>
      <c r="AN254" s="181"/>
      <c r="AO254" s="181"/>
      <c r="AP254" s="181"/>
      <c r="AQ254" s="181"/>
      <c r="AR254" s="181"/>
      <c r="AS254" s="181"/>
      <c r="AT254" s="181"/>
      <c r="AU254" s="181"/>
      <c r="AV254" s="181"/>
      <c r="AW254" s="181"/>
      <c r="AX254" s="181"/>
      <c r="AY254" s="181"/>
      <c r="AZ254" s="181"/>
      <c r="BA254" s="181"/>
      <c r="BB254" s="181"/>
      <c r="BC254" s="181"/>
      <c r="BD254" s="181"/>
      <c r="BE254" s="181"/>
      <c r="BF254" s="181"/>
      <c r="BG254" s="181"/>
      <c r="BH254" s="181"/>
      <c r="BI254" s="181"/>
      <c r="BJ254" s="181"/>
    </row>
    <row r="255" spans="36:62" hidden="1">
      <c r="AJ255" s="181"/>
      <c r="AK255" s="181"/>
      <c r="AL255" s="181"/>
      <c r="AM255" s="181"/>
      <c r="AN255" s="181"/>
      <c r="AO255" s="181"/>
      <c r="AP255" s="181"/>
      <c r="AQ255" s="181"/>
      <c r="AR255" s="181"/>
      <c r="AS255" s="181"/>
      <c r="AT255" s="181"/>
      <c r="AU255" s="181"/>
      <c r="AV255" s="181"/>
      <c r="AW255" s="181"/>
      <c r="AX255" s="181"/>
      <c r="AY255" s="181"/>
      <c r="AZ255" s="181"/>
      <c r="BA255" s="181"/>
      <c r="BB255" s="181"/>
      <c r="BC255" s="181"/>
      <c r="BD255" s="181"/>
      <c r="BE255" s="181"/>
      <c r="BF255" s="181"/>
      <c r="BG255" s="181"/>
      <c r="BH255" s="181"/>
      <c r="BI255" s="181"/>
      <c r="BJ255" s="181"/>
    </row>
    <row r="256" spans="36:62" hidden="1">
      <c r="AJ256" s="181"/>
      <c r="AK256" s="181"/>
      <c r="AL256" s="181"/>
      <c r="AM256" s="181"/>
      <c r="AN256" s="181"/>
      <c r="AO256" s="181"/>
      <c r="AP256" s="181"/>
      <c r="AQ256" s="181"/>
      <c r="AR256" s="181"/>
      <c r="AS256" s="181"/>
      <c r="AT256" s="181"/>
      <c r="AU256" s="181"/>
      <c r="AV256" s="181"/>
      <c r="AW256" s="181"/>
      <c r="AX256" s="181"/>
      <c r="AY256" s="181"/>
      <c r="AZ256" s="181"/>
      <c r="BA256" s="181"/>
      <c r="BB256" s="181"/>
      <c r="BC256" s="181"/>
      <c r="BD256" s="181"/>
      <c r="BE256" s="181"/>
      <c r="BF256" s="181"/>
      <c r="BG256" s="181"/>
      <c r="BH256" s="181"/>
      <c r="BI256" s="181"/>
      <c r="BJ256" s="181"/>
    </row>
    <row r="257" spans="36:62" hidden="1">
      <c r="AJ257" s="181"/>
      <c r="AK257" s="181"/>
      <c r="AL257" s="181"/>
      <c r="AM257" s="181"/>
      <c r="AN257" s="181"/>
      <c r="AO257" s="181"/>
      <c r="AP257" s="181"/>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row>
    <row r="258" spans="36:62" hidden="1">
      <c r="AJ258" s="181"/>
      <c r="AK258" s="181"/>
      <c r="AL258" s="181"/>
      <c r="AM258" s="181"/>
      <c r="AN258" s="181"/>
      <c r="AO258" s="181"/>
      <c r="AP258" s="181"/>
      <c r="AQ258" s="181"/>
      <c r="AR258" s="181"/>
      <c r="AS258" s="181"/>
      <c r="AT258" s="181"/>
      <c r="AU258" s="181"/>
      <c r="AV258" s="181"/>
      <c r="AW258" s="181"/>
      <c r="AX258" s="181"/>
      <c r="AY258" s="181"/>
      <c r="AZ258" s="181"/>
      <c r="BA258" s="181"/>
      <c r="BB258" s="181"/>
      <c r="BC258" s="181"/>
      <c r="BD258" s="181"/>
      <c r="BE258" s="181"/>
      <c r="BF258" s="181"/>
      <c r="BG258" s="181"/>
      <c r="BH258" s="181"/>
      <c r="BI258" s="181"/>
      <c r="BJ258" s="181"/>
    </row>
    <row r="259" spans="36:62" hidden="1">
      <c r="AJ259" s="181"/>
      <c r="AK259" s="181"/>
      <c r="AL259" s="181"/>
      <c r="AM259" s="181"/>
      <c r="AN259" s="181"/>
      <c r="AO259" s="181"/>
      <c r="AP259" s="181"/>
      <c r="AQ259" s="181"/>
      <c r="AR259" s="181"/>
      <c r="AS259" s="181"/>
      <c r="AT259" s="181"/>
      <c r="AU259" s="181"/>
      <c r="AV259" s="181"/>
      <c r="AW259" s="181"/>
      <c r="AX259" s="181"/>
      <c r="AY259" s="181"/>
      <c r="AZ259" s="181"/>
      <c r="BA259" s="181"/>
      <c r="BB259" s="181"/>
      <c r="BC259" s="181"/>
      <c r="BD259" s="181"/>
      <c r="BE259" s="181"/>
      <c r="BF259" s="181"/>
      <c r="BG259" s="181"/>
      <c r="BH259" s="181"/>
      <c r="BI259" s="181"/>
      <c r="BJ259" s="181"/>
    </row>
    <row r="260" spans="36:62" hidden="1">
      <c r="AJ260" s="181"/>
      <c r="AK260" s="181"/>
      <c r="AL260" s="181"/>
      <c r="AM260" s="181"/>
      <c r="AN260" s="181"/>
      <c r="AO260" s="181"/>
      <c r="AP260" s="181"/>
      <c r="AQ260" s="181"/>
      <c r="AR260" s="181"/>
      <c r="AS260" s="181"/>
      <c r="AT260" s="181"/>
      <c r="AU260" s="181"/>
      <c r="AV260" s="181"/>
      <c r="AW260" s="181"/>
      <c r="AX260" s="181"/>
      <c r="AY260" s="181"/>
      <c r="AZ260" s="181"/>
      <c r="BA260" s="181"/>
      <c r="BB260" s="181"/>
      <c r="BC260" s="181"/>
      <c r="BD260" s="181"/>
      <c r="BE260" s="181"/>
      <c r="BF260" s="181"/>
      <c r="BG260" s="181"/>
      <c r="BH260" s="181"/>
      <c r="BI260" s="181"/>
      <c r="BJ260" s="181"/>
    </row>
    <row r="261" spans="36:62" hidden="1">
      <c r="AJ261" s="181"/>
      <c r="AK261" s="181"/>
      <c r="AL261" s="181"/>
      <c r="AM261" s="181"/>
      <c r="AN261" s="181"/>
      <c r="AO261" s="181"/>
      <c r="AP261" s="181"/>
      <c r="AQ261" s="181"/>
      <c r="AR261" s="181"/>
      <c r="AS261" s="181"/>
      <c r="AT261" s="181"/>
      <c r="AU261" s="181"/>
      <c r="AV261" s="181"/>
      <c r="AW261" s="181"/>
      <c r="AX261" s="181"/>
      <c r="AY261" s="181"/>
      <c r="AZ261" s="181"/>
      <c r="BA261" s="181"/>
      <c r="BB261" s="181"/>
      <c r="BC261" s="181"/>
      <c r="BD261" s="181"/>
      <c r="BE261" s="181"/>
      <c r="BF261" s="181"/>
      <c r="BG261" s="181"/>
      <c r="BH261" s="181"/>
      <c r="BI261" s="181"/>
      <c r="BJ261" s="181"/>
    </row>
    <row r="262" spans="36:62" hidden="1">
      <c r="AJ262" s="181"/>
      <c r="AK262" s="181"/>
      <c r="AL262" s="181"/>
      <c r="AM262" s="181"/>
      <c r="AN262" s="181"/>
      <c r="AO262" s="181"/>
      <c r="AP262" s="181"/>
      <c r="AQ262" s="181"/>
      <c r="AR262" s="181"/>
      <c r="AS262" s="181"/>
      <c r="AT262" s="181"/>
      <c r="AU262" s="181"/>
      <c r="AV262" s="181"/>
      <c r="AW262" s="181"/>
      <c r="AX262" s="181"/>
      <c r="AY262" s="181"/>
      <c r="AZ262" s="181"/>
      <c r="BA262" s="181"/>
      <c r="BB262" s="181"/>
      <c r="BC262" s="181"/>
      <c r="BD262" s="181"/>
      <c r="BE262" s="181"/>
      <c r="BF262" s="181"/>
      <c r="BG262" s="181"/>
      <c r="BH262" s="181"/>
      <c r="BI262" s="181"/>
      <c r="BJ262" s="181"/>
    </row>
    <row r="263" spans="36:62" hidden="1">
      <c r="AJ263" s="181"/>
      <c r="AK263" s="181"/>
      <c r="AL263" s="181"/>
      <c r="AM263" s="181"/>
      <c r="AN263" s="181"/>
      <c r="AO263" s="181"/>
      <c r="AP263" s="181"/>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row>
    <row r="264" spans="36:62" hidden="1">
      <c r="AJ264" s="181"/>
      <c r="AK264" s="181"/>
      <c r="AL264" s="181"/>
      <c r="AM264" s="181"/>
      <c r="AN264" s="181"/>
      <c r="AO264" s="181"/>
      <c r="AP264" s="181"/>
      <c r="AQ264" s="181"/>
      <c r="AR264" s="181"/>
      <c r="AS264" s="181"/>
      <c r="AT264" s="181"/>
      <c r="AU264" s="181"/>
      <c r="AV264" s="181"/>
      <c r="AW264" s="181"/>
      <c r="AX264" s="181"/>
      <c r="AY264" s="181"/>
      <c r="AZ264" s="181"/>
      <c r="BA264" s="181"/>
      <c r="BB264" s="181"/>
      <c r="BC264" s="181"/>
      <c r="BD264" s="181"/>
      <c r="BE264" s="181"/>
      <c r="BF264" s="181"/>
      <c r="BG264" s="181"/>
      <c r="BH264" s="181"/>
      <c r="BI264" s="181"/>
      <c r="BJ264" s="181"/>
    </row>
    <row r="265" spans="36:62" hidden="1">
      <c r="AJ265" s="181"/>
      <c r="AK265" s="181"/>
      <c r="AL265" s="181"/>
      <c r="AM265" s="181"/>
      <c r="AN265" s="181"/>
      <c r="AO265" s="181"/>
      <c r="AP265" s="181"/>
      <c r="AQ265" s="181"/>
      <c r="AR265" s="181"/>
      <c r="AS265" s="181"/>
      <c r="AT265" s="181"/>
      <c r="AU265" s="181"/>
      <c r="AV265" s="181"/>
      <c r="AW265" s="181"/>
      <c r="AX265" s="181"/>
      <c r="AY265" s="181"/>
      <c r="AZ265" s="181"/>
      <c r="BA265" s="181"/>
      <c r="BB265" s="181"/>
      <c r="BC265" s="181"/>
      <c r="BD265" s="181"/>
      <c r="BE265" s="181"/>
      <c r="BF265" s="181"/>
      <c r="BG265" s="181"/>
      <c r="BH265" s="181"/>
      <c r="BI265" s="181"/>
      <c r="BJ265" s="181"/>
    </row>
    <row r="266" spans="36:62" hidden="1">
      <c r="AJ266" s="181"/>
      <c r="AK266" s="181"/>
      <c r="AL266" s="181"/>
      <c r="AM266" s="181"/>
      <c r="AN266" s="181"/>
      <c r="AO266" s="181"/>
      <c r="AP266" s="181"/>
      <c r="AQ266" s="181"/>
      <c r="AR266" s="181"/>
      <c r="AS266" s="181"/>
      <c r="AT266" s="181"/>
      <c r="AU266" s="181"/>
      <c r="AV266" s="181"/>
      <c r="AW266" s="181"/>
      <c r="AX266" s="181"/>
      <c r="AY266" s="181"/>
      <c r="AZ266" s="181"/>
      <c r="BA266" s="181"/>
      <c r="BB266" s="181"/>
      <c r="BC266" s="181"/>
      <c r="BD266" s="181"/>
      <c r="BE266" s="181"/>
      <c r="BF266" s="181"/>
      <c r="BG266" s="181"/>
      <c r="BH266" s="181"/>
      <c r="BI266" s="181"/>
      <c r="BJ266" s="181"/>
    </row>
    <row r="267" spans="36:62" hidden="1">
      <c r="AJ267" s="181"/>
      <c r="AK267" s="181"/>
      <c r="AL267" s="181"/>
      <c r="AM267" s="181"/>
      <c r="AN267" s="181"/>
      <c r="AO267" s="181"/>
      <c r="AP267" s="181"/>
      <c r="AQ267" s="181"/>
      <c r="AR267" s="181"/>
      <c r="AS267" s="181"/>
      <c r="AT267" s="181"/>
      <c r="AU267" s="181"/>
      <c r="AV267" s="181"/>
      <c r="AW267" s="181"/>
      <c r="AX267" s="181"/>
      <c r="AY267" s="181"/>
      <c r="AZ267" s="181"/>
      <c r="BA267" s="181"/>
      <c r="BB267" s="181"/>
      <c r="BC267" s="181"/>
      <c r="BD267" s="181"/>
      <c r="BE267" s="181"/>
      <c r="BF267" s="181"/>
      <c r="BG267" s="181"/>
      <c r="BH267" s="181"/>
      <c r="BI267" s="181"/>
      <c r="BJ267" s="181"/>
    </row>
    <row r="268" spans="36:62" hidden="1">
      <c r="AJ268" s="181"/>
      <c r="AK268" s="181"/>
      <c r="AL268" s="181"/>
      <c r="AM268" s="181"/>
      <c r="AN268" s="181"/>
      <c r="AO268" s="181"/>
      <c r="AP268" s="181"/>
      <c r="AQ268" s="181"/>
      <c r="AR268" s="181"/>
      <c r="AS268" s="181"/>
      <c r="AT268" s="181"/>
      <c r="AU268" s="181"/>
      <c r="AV268" s="181"/>
      <c r="AW268" s="181"/>
      <c r="AX268" s="181"/>
      <c r="AY268" s="181"/>
      <c r="AZ268" s="181"/>
      <c r="BA268" s="181"/>
      <c r="BB268" s="181"/>
      <c r="BC268" s="181"/>
      <c r="BD268" s="181"/>
      <c r="BE268" s="181"/>
      <c r="BF268" s="181"/>
      <c r="BG268" s="181"/>
      <c r="BH268" s="181"/>
      <c r="BI268" s="181"/>
      <c r="BJ268" s="181"/>
    </row>
    <row r="269" spans="36:62" hidden="1">
      <c r="AJ269" s="181"/>
      <c r="AK269" s="181"/>
      <c r="AL269" s="181"/>
      <c r="AM269" s="181"/>
      <c r="AN269" s="181"/>
      <c r="AO269" s="181"/>
      <c r="AP269" s="181"/>
      <c r="AQ269" s="181"/>
      <c r="AR269" s="181"/>
      <c r="AS269" s="181"/>
      <c r="AT269" s="181"/>
      <c r="AU269" s="181"/>
      <c r="AV269" s="181"/>
      <c r="AW269" s="181"/>
      <c r="AX269" s="181"/>
      <c r="AY269" s="181"/>
      <c r="AZ269" s="181"/>
      <c r="BA269" s="181"/>
      <c r="BB269" s="181"/>
      <c r="BC269" s="181"/>
      <c r="BD269" s="181"/>
      <c r="BE269" s="181"/>
      <c r="BF269" s="181"/>
      <c r="BG269" s="181"/>
      <c r="BH269" s="181"/>
      <c r="BI269" s="181"/>
      <c r="BJ269" s="181"/>
    </row>
    <row r="270" spans="36:62" hidden="1">
      <c r="AJ270" s="181"/>
      <c r="AK270" s="181"/>
      <c r="AL270" s="181"/>
      <c r="AM270" s="181"/>
      <c r="AN270" s="181"/>
      <c r="AO270" s="181"/>
      <c r="AP270" s="181"/>
      <c r="AQ270" s="181"/>
      <c r="AR270" s="181"/>
      <c r="AS270" s="181"/>
      <c r="AT270" s="181"/>
      <c r="AU270" s="181"/>
      <c r="AV270" s="181"/>
      <c r="AW270" s="181"/>
      <c r="AX270" s="181"/>
      <c r="AY270" s="181"/>
      <c r="AZ270" s="181"/>
      <c r="BA270" s="181"/>
      <c r="BB270" s="181"/>
      <c r="BC270" s="181"/>
      <c r="BD270" s="181"/>
      <c r="BE270" s="181"/>
      <c r="BF270" s="181"/>
      <c r="BG270" s="181"/>
      <c r="BH270" s="181"/>
      <c r="BI270" s="181"/>
      <c r="BJ270" s="181"/>
    </row>
    <row r="271" spans="36:62" hidden="1">
      <c r="AJ271" s="181"/>
      <c r="AK271" s="181"/>
      <c r="AL271" s="181"/>
      <c r="AM271" s="181"/>
      <c r="AN271" s="181"/>
      <c r="AO271" s="181"/>
      <c r="AP271" s="181"/>
      <c r="AQ271" s="181"/>
      <c r="AR271" s="181"/>
      <c r="AS271" s="181"/>
      <c r="AT271" s="181"/>
      <c r="AU271" s="181"/>
      <c r="AV271" s="181"/>
      <c r="AW271" s="181"/>
      <c r="AX271" s="181"/>
      <c r="AY271" s="181"/>
      <c r="AZ271" s="181"/>
      <c r="BA271" s="181"/>
      <c r="BB271" s="181"/>
      <c r="BC271" s="181"/>
      <c r="BD271" s="181"/>
      <c r="BE271" s="181"/>
      <c r="BF271" s="181"/>
      <c r="BG271" s="181"/>
      <c r="BH271" s="181"/>
      <c r="BI271" s="181"/>
      <c r="BJ271" s="181"/>
    </row>
    <row r="272" spans="36:62" hidden="1">
      <c r="AJ272" s="181"/>
      <c r="AK272" s="181"/>
      <c r="AL272" s="181"/>
      <c r="AM272" s="181"/>
      <c r="AN272" s="181"/>
      <c r="AO272" s="181"/>
      <c r="AP272" s="181"/>
      <c r="AQ272" s="181"/>
      <c r="AR272" s="181"/>
      <c r="AS272" s="181"/>
      <c r="AT272" s="181"/>
      <c r="AU272" s="181"/>
      <c r="AV272" s="181"/>
      <c r="AW272" s="181"/>
      <c r="AX272" s="181"/>
      <c r="AY272" s="181"/>
      <c r="AZ272" s="181"/>
      <c r="BA272" s="181"/>
      <c r="BB272" s="181"/>
      <c r="BC272" s="181"/>
      <c r="BD272" s="181"/>
      <c r="BE272" s="181"/>
      <c r="BF272" s="181"/>
      <c r="BG272" s="181"/>
      <c r="BH272" s="181"/>
      <c r="BI272" s="181"/>
      <c r="BJ272" s="181"/>
    </row>
    <row r="273" spans="36:62" hidden="1">
      <c r="AJ273" s="181"/>
      <c r="AK273" s="181"/>
      <c r="AL273" s="181"/>
      <c r="AM273" s="181"/>
      <c r="AN273" s="181"/>
      <c r="AO273" s="181"/>
      <c r="AP273" s="181"/>
      <c r="AQ273" s="181"/>
      <c r="AR273" s="181"/>
      <c r="AS273" s="181"/>
      <c r="AT273" s="181"/>
      <c r="AU273" s="181"/>
      <c r="AV273" s="181"/>
      <c r="AW273" s="181"/>
      <c r="AX273" s="181"/>
      <c r="AY273" s="181"/>
      <c r="AZ273" s="181"/>
      <c r="BA273" s="181"/>
      <c r="BB273" s="181"/>
      <c r="BC273" s="181"/>
      <c r="BD273" s="181"/>
      <c r="BE273" s="181"/>
      <c r="BF273" s="181"/>
      <c r="BG273" s="181"/>
      <c r="BH273" s="181"/>
      <c r="BI273" s="181"/>
      <c r="BJ273" s="181"/>
    </row>
    <row r="274" spans="36:62" hidden="1">
      <c r="AJ274" s="181"/>
      <c r="AK274" s="181"/>
      <c r="AL274" s="181"/>
      <c r="AM274" s="181"/>
      <c r="AN274" s="181"/>
      <c r="AO274" s="181"/>
      <c r="AP274" s="181"/>
      <c r="AQ274" s="181"/>
      <c r="AR274" s="181"/>
      <c r="AS274" s="181"/>
      <c r="AT274" s="181"/>
      <c r="AU274" s="181"/>
      <c r="AV274" s="181"/>
      <c r="AW274" s="181"/>
      <c r="AX274" s="181"/>
      <c r="AY274" s="181"/>
      <c r="AZ274" s="181"/>
      <c r="BA274" s="181"/>
      <c r="BB274" s="181"/>
      <c r="BC274" s="181"/>
      <c r="BD274" s="181"/>
      <c r="BE274" s="181"/>
      <c r="BF274" s="181"/>
      <c r="BG274" s="181"/>
      <c r="BH274" s="181"/>
      <c r="BI274" s="181"/>
      <c r="BJ274" s="181"/>
    </row>
    <row r="275" spans="36:62" hidden="1">
      <c r="AJ275" s="181"/>
      <c r="AK275" s="181"/>
      <c r="AL275" s="181"/>
      <c r="AM275" s="181"/>
      <c r="AN275" s="181"/>
      <c r="AO275" s="181"/>
      <c r="AP275" s="181"/>
      <c r="AQ275" s="181"/>
      <c r="AR275" s="181"/>
      <c r="AS275" s="181"/>
      <c r="AT275" s="181"/>
      <c r="AU275" s="181"/>
      <c r="AV275" s="181"/>
      <c r="AW275" s="181"/>
      <c r="AX275" s="181"/>
      <c r="AY275" s="181"/>
      <c r="AZ275" s="181"/>
      <c r="BA275" s="181"/>
      <c r="BB275" s="181"/>
      <c r="BC275" s="181"/>
      <c r="BD275" s="181"/>
      <c r="BE275" s="181"/>
      <c r="BF275" s="181"/>
      <c r="BG275" s="181"/>
      <c r="BH275" s="181"/>
      <c r="BI275" s="181"/>
      <c r="BJ275" s="181"/>
    </row>
    <row r="276" spans="36:62" hidden="1">
      <c r="AJ276" s="181"/>
      <c r="AK276" s="181"/>
      <c r="AL276" s="181"/>
      <c r="AM276" s="181"/>
      <c r="AN276" s="181"/>
      <c r="AO276" s="181"/>
      <c r="AP276" s="181"/>
      <c r="AQ276" s="181"/>
      <c r="AR276" s="181"/>
      <c r="AS276" s="181"/>
      <c r="AT276" s="181"/>
      <c r="AU276" s="181"/>
      <c r="AV276" s="181"/>
      <c r="AW276" s="181"/>
      <c r="AX276" s="181"/>
      <c r="AY276" s="181"/>
      <c r="AZ276" s="181"/>
      <c r="BA276" s="181"/>
      <c r="BB276" s="181"/>
      <c r="BC276" s="181"/>
      <c r="BD276" s="181"/>
      <c r="BE276" s="181"/>
      <c r="BF276" s="181"/>
      <c r="BG276" s="181"/>
      <c r="BH276" s="181"/>
      <c r="BI276" s="181"/>
      <c r="BJ276" s="181"/>
    </row>
    <row r="277" spans="36:62" hidden="1">
      <c r="AJ277" s="181"/>
      <c r="AK277" s="181"/>
      <c r="AL277" s="181"/>
      <c r="AM277" s="181"/>
      <c r="AN277" s="181"/>
      <c r="AO277" s="181"/>
      <c r="AP277" s="181"/>
      <c r="AQ277" s="181"/>
      <c r="AR277" s="181"/>
      <c r="AS277" s="181"/>
      <c r="AT277" s="181"/>
      <c r="AU277" s="181"/>
      <c r="AV277" s="181"/>
      <c r="AW277" s="181"/>
      <c r="AX277" s="181"/>
      <c r="AY277" s="181"/>
      <c r="AZ277" s="181"/>
      <c r="BA277" s="181"/>
      <c r="BB277" s="181"/>
      <c r="BC277" s="181"/>
      <c r="BD277" s="181"/>
      <c r="BE277" s="181"/>
      <c r="BF277" s="181"/>
      <c r="BG277" s="181"/>
      <c r="BH277" s="181"/>
      <c r="BI277" s="181"/>
      <c r="BJ277" s="181"/>
    </row>
    <row r="278" spans="36:62" hidden="1">
      <c r="AJ278" s="181"/>
      <c r="AK278" s="181"/>
      <c r="AL278" s="181"/>
      <c r="AM278" s="181"/>
      <c r="AN278" s="181"/>
      <c r="AO278" s="181"/>
      <c r="AP278" s="181"/>
      <c r="AQ278" s="181"/>
      <c r="AR278" s="181"/>
      <c r="AS278" s="181"/>
      <c r="AT278" s="181"/>
      <c r="AU278" s="181"/>
      <c r="AV278" s="181"/>
      <c r="AW278" s="181"/>
      <c r="AX278" s="181"/>
      <c r="AY278" s="181"/>
      <c r="AZ278" s="181"/>
      <c r="BA278" s="181"/>
      <c r="BB278" s="181"/>
      <c r="BC278" s="181"/>
      <c r="BD278" s="181"/>
      <c r="BE278" s="181"/>
      <c r="BF278" s="181"/>
      <c r="BG278" s="181"/>
      <c r="BH278" s="181"/>
      <c r="BI278" s="181"/>
      <c r="BJ278" s="181"/>
    </row>
    <row r="279" spans="36:62" hidden="1">
      <c r="AJ279" s="181"/>
      <c r="AK279" s="181"/>
      <c r="AL279" s="181"/>
      <c r="AM279" s="181"/>
      <c r="AN279" s="181"/>
      <c r="AO279" s="181"/>
      <c r="AP279" s="181"/>
      <c r="AQ279" s="181"/>
      <c r="AR279" s="181"/>
      <c r="AS279" s="181"/>
      <c r="AT279" s="181"/>
      <c r="AU279" s="181"/>
      <c r="AV279" s="181"/>
      <c r="AW279" s="181"/>
      <c r="AX279" s="181"/>
      <c r="AY279" s="181"/>
      <c r="AZ279" s="181"/>
      <c r="BA279" s="181"/>
      <c r="BB279" s="181"/>
      <c r="BC279" s="181"/>
      <c r="BD279" s="181"/>
      <c r="BE279" s="181"/>
      <c r="BF279" s="181"/>
      <c r="BG279" s="181"/>
      <c r="BH279" s="181"/>
      <c r="BI279" s="181"/>
      <c r="BJ279" s="181"/>
    </row>
    <row r="280" spans="36:62" hidden="1">
      <c r="AJ280" s="181"/>
      <c r="AK280" s="181"/>
      <c r="AL280" s="181"/>
      <c r="AM280" s="181"/>
      <c r="AN280" s="181"/>
      <c r="AO280" s="181"/>
      <c r="AP280" s="181"/>
      <c r="AQ280" s="181"/>
      <c r="AR280" s="181"/>
      <c r="AS280" s="181"/>
      <c r="AT280" s="181"/>
      <c r="AU280" s="181"/>
      <c r="AV280" s="181"/>
      <c r="AW280" s="181"/>
      <c r="AX280" s="181"/>
      <c r="AY280" s="181"/>
      <c r="AZ280" s="181"/>
      <c r="BA280" s="181"/>
      <c r="BB280" s="181"/>
      <c r="BC280" s="181"/>
      <c r="BD280" s="181"/>
      <c r="BE280" s="181"/>
      <c r="BF280" s="181"/>
      <c r="BG280" s="181"/>
      <c r="BH280" s="181"/>
      <c r="BI280" s="181"/>
      <c r="BJ280" s="181"/>
    </row>
    <row r="281" spans="36:62" hidden="1">
      <c r="AJ281" s="181"/>
      <c r="AK281" s="181"/>
      <c r="AL281" s="181"/>
      <c r="AM281" s="181"/>
      <c r="AN281" s="181"/>
      <c r="AO281" s="181"/>
      <c r="AP281" s="181"/>
      <c r="AQ281" s="181"/>
      <c r="AR281" s="181"/>
      <c r="AS281" s="181"/>
      <c r="AT281" s="181"/>
      <c r="AU281" s="181"/>
      <c r="AV281" s="181"/>
      <c r="AW281" s="181"/>
      <c r="AX281" s="181"/>
      <c r="AY281" s="181"/>
      <c r="AZ281" s="181"/>
      <c r="BA281" s="181"/>
      <c r="BB281" s="181"/>
      <c r="BC281" s="181"/>
      <c r="BD281" s="181"/>
      <c r="BE281" s="181"/>
      <c r="BF281" s="181"/>
      <c r="BG281" s="181"/>
      <c r="BH281" s="181"/>
      <c r="BI281" s="181"/>
      <c r="BJ281" s="181"/>
    </row>
    <row r="282" spans="36:62" hidden="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181"/>
      <c r="BF282" s="181"/>
      <c r="BG282" s="181"/>
      <c r="BH282" s="181"/>
      <c r="BI282" s="181"/>
      <c r="BJ282" s="181"/>
    </row>
    <row r="283" spans="36:62" hidden="1">
      <c r="AJ283" s="181"/>
      <c r="AK283" s="181"/>
      <c r="AL283" s="181"/>
      <c r="AM283" s="181"/>
      <c r="AN283" s="181"/>
      <c r="AO283" s="181"/>
      <c r="AP283" s="181"/>
      <c r="AQ283" s="181"/>
      <c r="AR283" s="181"/>
      <c r="AS283" s="181"/>
      <c r="AT283" s="181"/>
      <c r="AU283" s="181"/>
      <c r="AV283" s="181"/>
      <c r="AW283" s="181"/>
      <c r="AX283" s="181"/>
      <c r="AY283" s="181"/>
      <c r="AZ283" s="181"/>
      <c r="BA283" s="181"/>
      <c r="BB283" s="181"/>
      <c r="BC283" s="181"/>
      <c r="BD283" s="181"/>
      <c r="BE283" s="181"/>
      <c r="BF283" s="181"/>
      <c r="BG283" s="181"/>
      <c r="BH283" s="181"/>
      <c r="BI283" s="181"/>
      <c r="BJ283" s="181"/>
    </row>
    <row r="284" spans="36:62" hidden="1">
      <c r="AJ284" s="181"/>
      <c r="AK284" s="181"/>
      <c r="AL284" s="181"/>
      <c r="AM284" s="181"/>
      <c r="AN284" s="181"/>
      <c r="AO284" s="181"/>
      <c r="AP284" s="181"/>
      <c r="AQ284" s="181"/>
      <c r="AR284" s="181"/>
      <c r="AS284" s="181"/>
      <c r="AT284" s="181"/>
      <c r="AU284" s="181"/>
      <c r="AV284" s="181"/>
      <c r="AW284" s="181"/>
      <c r="AX284" s="181"/>
      <c r="AY284" s="181"/>
      <c r="AZ284" s="181"/>
      <c r="BA284" s="181"/>
      <c r="BB284" s="181"/>
      <c r="BC284" s="181"/>
      <c r="BD284" s="181"/>
      <c r="BE284" s="181"/>
      <c r="BF284" s="181"/>
      <c r="BG284" s="181"/>
      <c r="BH284" s="181"/>
      <c r="BI284" s="181"/>
      <c r="BJ284" s="181"/>
    </row>
    <row r="285" spans="36:62" hidden="1">
      <c r="AJ285" s="181"/>
      <c r="AK285" s="181"/>
      <c r="AL285" s="181"/>
      <c r="AM285" s="181"/>
      <c r="AN285" s="181"/>
      <c r="AO285" s="181"/>
      <c r="AP285" s="181"/>
      <c r="AQ285" s="181"/>
      <c r="AR285" s="181"/>
      <c r="AS285" s="181"/>
      <c r="AT285" s="181"/>
      <c r="AU285" s="181"/>
      <c r="AV285" s="181"/>
      <c r="AW285" s="181"/>
      <c r="AX285" s="181"/>
      <c r="AY285" s="181"/>
      <c r="AZ285" s="181"/>
      <c r="BA285" s="181"/>
      <c r="BB285" s="181"/>
      <c r="BC285" s="181"/>
      <c r="BD285" s="181"/>
      <c r="BE285" s="181"/>
      <c r="BF285" s="181"/>
      <c r="BG285" s="181"/>
      <c r="BH285" s="181"/>
      <c r="BI285" s="181"/>
      <c r="BJ285" s="181"/>
    </row>
    <row r="286" spans="36:62" hidden="1">
      <c r="AJ286" s="181"/>
      <c r="AK286" s="181"/>
      <c r="AL286" s="181"/>
      <c r="AM286" s="181"/>
      <c r="AN286" s="181"/>
      <c r="AO286" s="181"/>
      <c r="AP286" s="181"/>
      <c r="AQ286" s="181"/>
      <c r="AR286" s="181"/>
      <c r="AS286" s="181"/>
      <c r="AT286" s="181"/>
      <c r="AU286" s="181"/>
      <c r="AV286" s="181"/>
      <c r="AW286" s="181"/>
      <c r="AX286" s="181"/>
      <c r="AY286" s="181"/>
      <c r="AZ286" s="181"/>
      <c r="BA286" s="181"/>
      <c r="BB286" s="181"/>
      <c r="BC286" s="181"/>
      <c r="BD286" s="181"/>
      <c r="BE286" s="181"/>
      <c r="BF286" s="181"/>
      <c r="BG286" s="181"/>
      <c r="BH286" s="181"/>
      <c r="BI286" s="181"/>
      <c r="BJ286" s="181"/>
    </row>
    <row r="287" spans="36:62" hidden="1">
      <c r="AJ287" s="181"/>
      <c r="AK287" s="181"/>
      <c r="AL287" s="181"/>
      <c r="AM287" s="181"/>
      <c r="AN287" s="181"/>
      <c r="AO287" s="181"/>
      <c r="AP287" s="181"/>
      <c r="AQ287" s="181"/>
      <c r="AR287" s="181"/>
      <c r="AS287" s="181"/>
      <c r="AT287" s="181"/>
      <c r="AU287" s="181"/>
      <c r="AV287" s="181"/>
      <c r="AW287" s="181"/>
      <c r="AX287" s="181"/>
      <c r="AY287" s="181"/>
      <c r="AZ287" s="181"/>
      <c r="BA287" s="181"/>
      <c r="BB287" s="181"/>
      <c r="BC287" s="181"/>
      <c r="BD287" s="181"/>
      <c r="BE287" s="181"/>
      <c r="BF287" s="181"/>
      <c r="BG287" s="181"/>
      <c r="BH287" s="181"/>
      <c r="BI287" s="181"/>
      <c r="BJ287" s="181"/>
    </row>
    <row r="288" spans="36:62" hidden="1">
      <c r="AJ288" s="181"/>
      <c r="AK288" s="181"/>
      <c r="AL288" s="181"/>
      <c r="AM288" s="181"/>
      <c r="AN288" s="181"/>
      <c r="AO288" s="181"/>
      <c r="AP288" s="181"/>
      <c r="AQ288" s="181"/>
      <c r="AR288" s="181"/>
      <c r="AS288" s="181"/>
      <c r="AT288" s="181"/>
      <c r="AU288" s="181"/>
      <c r="AV288" s="181"/>
      <c r="AW288" s="181"/>
      <c r="AX288" s="181"/>
      <c r="AY288" s="181"/>
      <c r="AZ288" s="181"/>
      <c r="BA288" s="181"/>
      <c r="BB288" s="181"/>
      <c r="BC288" s="181"/>
      <c r="BD288" s="181"/>
      <c r="BE288" s="181"/>
      <c r="BF288" s="181"/>
      <c r="BG288" s="181"/>
      <c r="BH288" s="181"/>
      <c r="BI288" s="181"/>
      <c r="BJ288" s="181"/>
    </row>
    <row r="289" spans="36:62" hidden="1">
      <c r="AJ289" s="181"/>
      <c r="AK289" s="181"/>
      <c r="AL289" s="181"/>
      <c r="AM289" s="181"/>
      <c r="AN289" s="181"/>
      <c r="AO289" s="181"/>
      <c r="AP289" s="181"/>
      <c r="AQ289" s="181"/>
      <c r="AR289" s="181"/>
      <c r="AS289" s="181"/>
      <c r="AT289" s="181"/>
      <c r="AU289" s="181"/>
      <c r="AV289" s="181"/>
      <c r="AW289" s="181"/>
      <c r="AX289" s="181"/>
      <c r="AY289" s="181"/>
      <c r="AZ289" s="181"/>
      <c r="BA289" s="181"/>
      <c r="BB289" s="181"/>
      <c r="BC289" s="181"/>
      <c r="BD289" s="181"/>
      <c r="BE289" s="181"/>
      <c r="BF289" s="181"/>
      <c r="BG289" s="181"/>
      <c r="BH289" s="181"/>
      <c r="BI289" s="181"/>
      <c r="BJ289" s="181"/>
    </row>
    <row r="290" spans="36:62" hidden="1">
      <c r="AJ290" s="181"/>
      <c r="AK290" s="181"/>
      <c r="AL290" s="181"/>
      <c r="AM290" s="181"/>
      <c r="AN290" s="181"/>
      <c r="AO290" s="181"/>
      <c r="AP290" s="181"/>
      <c r="AQ290" s="181"/>
      <c r="AR290" s="181"/>
      <c r="AS290" s="181"/>
      <c r="AT290" s="181"/>
      <c r="AU290" s="181"/>
      <c r="AV290" s="181"/>
      <c r="AW290" s="181"/>
      <c r="AX290" s="181"/>
      <c r="AY290" s="181"/>
      <c r="AZ290" s="181"/>
      <c r="BA290" s="181"/>
      <c r="BB290" s="181"/>
      <c r="BC290" s="181"/>
      <c r="BD290" s="181"/>
      <c r="BE290" s="181"/>
      <c r="BF290" s="181"/>
      <c r="BG290" s="181"/>
      <c r="BH290" s="181"/>
      <c r="BI290" s="181"/>
      <c r="BJ290" s="181"/>
    </row>
    <row r="291" spans="36:62" hidden="1">
      <c r="AJ291" s="181"/>
      <c r="AK291" s="181"/>
      <c r="AL291" s="181"/>
      <c r="AM291" s="181"/>
      <c r="AN291" s="181"/>
      <c r="AO291" s="181"/>
      <c r="AP291" s="181"/>
      <c r="AQ291" s="181"/>
      <c r="AR291" s="181"/>
      <c r="AS291" s="181"/>
      <c r="AT291" s="181"/>
      <c r="AU291" s="181"/>
      <c r="AV291" s="181"/>
      <c r="AW291" s="181"/>
      <c r="AX291" s="181"/>
      <c r="AY291" s="181"/>
      <c r="AZ291" s="181"/>
      <c r="BA291" s="181"/>
      <c r="BB291" s="181"/>
      <c r="BC291" s="181"/>
      <c r="BD291" s="181"/>
      <c r="BE291" s="181"/>
      <c r="BF291" s="181"/>
      <c r="BG291" s="181"/>
      <c r="BH291" s="181"/>
      <c r="BI291" s="181"/>
      <c r="BJ291" s="181"/>
    </row>
    <row r="292" spans="36:62" hidden="1">
      <c r="AJ292" s="181"/>
      <c r="AK292" s="181"/>
      <c r="AL292" s="181"/>
      <c r="AM292" s="181"/>
      <c r="AN292" s="181"/>
      <c r="AO292" s="181"/>
      <c r="AP292" s="181"/>
      <c r="AQ292" s="181"/>
      <c r="AR292" s="181"/>
      <c r="AS292" s="181"/>
      <c r="AT292" s="181"/>
      <c r="AU292" s="181"/>
      <c r="AV292" s="181"/>
      <c r="AW292" s="181"/>
      <c r="AX292" s="181"/>
      <c r="AY292" s="181"/>
      <c r="AZ292" s="181"/>
      <c r="BA292" s="181"/>
      <c r="BB292" s="181"/>
      <c r="BC292" s="181"/>
      <c r="BD292" s="181"/>
      <c r="BE292" s="181"/>
      <c r="BF292" s="181"/>
      <c r="BG292" s="181"/>
      <c r="BH292" s="181"/>
      <c r="BI292" s="181"/>
      <c r="BJ292" s="181"/>
    </row>
    <row r="293" spans="36:62" hidden="1">
      <c r="AJ293" s="181"/>
      <c r="AK293" s="181"/>
      <c r="AL293" s="181"/>
      <c r="AM293" s="181"/>
      <c r="AN293" s="181"/>
      <c r="AO293" s="181"/>
      <c r="AP293" s="181"/>
      <c r="AQ293" s="181"/>
      <c r="AR293" s="181"/>
      <c r="AS293" s="181"/>
      <c r="AT293" s="181"/>
      <c r="AU293" s="181"/>
      <c r="AV293" s="181"/>
      <c r="AW293" s="181"/>
      <c r="AX293" s="181"/>
      <c r="AY293" s="181"/>
      <c r="AZ293" s="181"/>
      <c r="BA293" s="181"/>
      <c r="BB293" s="181"/>
      <c r="BC293" s="181"/>
      <c r="BD293" s="181"/>
      <c r="BE293" s="181"/>
      <c r="BF293" s="181"/>
      <c r="BG293" s="181"/>
      <c r="BH293" s="181"/>
      <c r="BI293" s="181"/>
      <c r="BJ293" s="181"/>
    </row>
    <row r="294" spans="36:62" hidden="1">
      <c r="AJ294" s="181"/>
      <c r="AK294" s="181"/>
      <c r="AL294" s="181"/>
      <c r="AM294" s="181"/>
      <c r="AN294" s="181"/>
      <c r="AO294" s="181"/>
      <c r="AP294" s="181"/>
      <c r="AQ294" s="181"/>
      <c r="AR294" s="181"/>
      <c r="AS294" s="181"/>
      <c r="AT294" s="181"/>
      <c r="AU294" s="181"/>
      <c r="AV294" s="181"/>
      <c r="AW294" s="181"/>
      <c r="AX294" s="181"/>
      <c r="AY294" s="181"/>
      <c r="AZ294" s="181"/>
      <c r="BA294" s="181"/>
      <c r="BB294" s="181"/>
      <c r="BC294" s="181"/>
      <c r="BD294" s="181"/>
      <c r="BE294" s="181"/>
      <c r="BF294" s="181"/>
      <c r="BG294" s="181"/>
      <c r="BH294" s="181"/>
      <c r="BI294" s="181"/>
      <c r="BJ294" s="181"/>
    </row>
    <row r="295" spans="36:62" hidden="1">
      <c r="AJ295" s="181"/>
      <c r="AK295" s="181"/>
      <c r="AL295" s="181"/>
      <c r="AM295" s="181"/>
      <c r="AN295" s="181"/>
      <c r="AO295" s="181"/>
      <c r="AP295" s="181"/>
      <c r="AQ295" s="181"/>
      <c r="AR295" s="181"/>
      <c r="AS295" s="181"/>
      <c r="AT295" s="181"/>
      <c r="AU295" s="181"/>
      <c r="AV295" s="181"/>
      <c r="AW295" s="181"/>
      <c r="AX295" s="181"/>
      <c r="AY295" s="181"/>
      <c r="AZ295" s="181"/>
      <c r="BA295" s="181"/>
      <c r="BB295" s="181"/>
      <c r="BC295" s="181"/>
      <c r="BD295" s="181"/>
      <c r="BE295" s="181"/>
      <c r="BF295" s="181"/>
      <c r="BG295" s="181"/>
      <c r="BH295" s="181"/>
      <c r="BI295" s="181"/>
      <c r="BJ295" s="181"/>
    </row>
    <row r="296" spans="36:62" hidden="1">
      <c r="AJ296" s="181"/>
      <c r="AK296" s="181"/>
      <c r="AL296" s="181"/>
      <c r="AM296" s="181"/>
      <c r="AN296" s="181"/>
      <c r="AO296" s="181"/>
      <c r="AP296" s="181"/>
      <c r="AQ296" s="181"/>
      <c r="AR296" s="181"/>
      <c r="AS296" s="181"/>
      <c r="AT296" s="181"/>
      <c r="AU296" s="181"/>
      <c r="AV296" s="181"/>
      <c r="AW296" s="181"/>
      <c r="AX296" s="181"/>
      <c r="AY296" s="181"/>
      <c r="AZ296" s="181"/>
      <c r="BA296" s="181"/>
      <c r="BB296" s="181"/>
      <c r="BC296" s="181"/>
      <c r="BD296" s="181"/>
      <c r="BE296" s="181"/>
      <c r="BF296" s="181"/>
      <c r="BG296" s="181"/>
      <c r="BH296" s="181"/>
      <c r="BI296" s="181"/>
      <c r="BJ296" s="181"/>
    </row>
    <row r="297" spans="36:62" hidden="1">
      <c r="AJ297" s="181"/>
      <c r="AK297" s="181"/>
      <c r="AL297" s="181"/>
      <c r="AM297" s="181"/>
      <c r="AN297" s="181"/>
      <c r="AO297" s="181"/>
      <c r="AP297" s="181"/>
      <c r="AQ297" s="181"/>
      <c r="AR297" s="181"/>
      <c r="AS297" s="181"/>
      <c r="AT297" s="181"/>
      <c r="AU297" s="181"/>
      <c r="AV297" s="181"/>
      <c r="AW297" s="181"/>
      <c r="AX297" s="181"/>
      <c r="AY297" s="181"/>
      <c r="AZ297" s="181"/>
      <c r="BA297" s="181"/>
      <c r="BB297" s="181"/>
      <c r="BC297" s="181"/>
      <c r="BD297" s="181"/>
      <c r="BE297" s="181"/>
      <c r="BF297" s="181"/>
      <c r="BG297" s="181"/>
      <c r="BH297" s="181"/>
      <c r="BI297" s="181"/>
      <c r="BJ297" s="181"/>
    </row>
    <row r="298" spans="36:62" hidden="1">
      <c r="AJ298" s="181"/>
      <c r="AK298" s="181"/>
      <c r="AL298" s="181"/>
      <c r="AM298" s="181"/>
      <c r="AN298" s="181"/>
      <c r="AO298" s="181"/>
      <c r="AP298" s="181"/>
      <c r="AQ298" s="181"/>
      <c r="AR298" s="181"/>
      <c r="AS298" s="181"/>
      <c r="AT298" s="181"/>
      <c r="AU298" s="181"/>
      <c r="AV298" s="181"/>
      <c r="AW298" s="181"/>
      <c r="AX298" s="181"/>
      <c r="AY298" s="181"/>
      <c r="AZ298" s="181"/>
      <c r="BA298" s="181"/>
      <c r="BB298" s="181"/>
      <c r="BC298" s="181"/>
      <c r="BD298" s="181"/>
      <c r="BE298" s="181"/>
      <c r="BF298" s="181"/>
      <c r="BG298" s="181"/>
      <c r="BH298" s="181"/>
      <c r="BI298" s="181"/>
      <c r="BJ298" s="181"/>
    </row>
    <row r="299" spans="36:62" hidden="1">
      <c r="AJ299" s="181"/>
      <c r="AK299" s="181"/>
      <c r="AL299" s="181"/>
      <c r="AM299" s="181"/>
      <c r="AN299" s="181"/>
      <c r="AO299" s="181"/>
      <c r="AP299" s="181"/>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row>
    <row r="300" spans="36:62" hidden="1">
      <c r="AJ300" s="181"/>
      <c r="AK300" s="181"/>
      <c r="AL300" s="181"/>
      <c r="AM300" s="181"/>
      <c r="AN300" s="181"/>
      <c r="AO300" s="181"/>
      <c r="AP300" s="181"/>
      <c r="AQ300" s="181"/>
      <c r="AR300" s="181"/>
      <c r="AS300" s="181"/>
      <c r="AT300" s="181"/>
      <c r="AU300" s="181"/>
      <c r="AV300" s="181"/>
      <c r="AW300" s="181"/>
      <c r="AX300" s="181"/>
      <c r="AY300" s="181"/>
      <c r="AZ300" s="181"/>
      <c r="BA300" s="181"/>
      <c r="BB300" s="181"/>
      <c r="BC300" s="181"/>
      <c r="BD300" s="181"/>
      <c r="BE300" s="181"/>
      <c r="BF300" s="181"/>
      <c r="BG300" s="181"/>
      <c r="BH300" s="181"/>
      <c r="BI300" s="181"/>
      <c r="BJ300" s="181"/>
    </row>
    <row r="301" spans="36:62" hidden="1">
      <c r="AJ301" s="181"/>
      <c r="AK301" s="181"/>
      <c r="AL301" s="181"/>
      <c r="AM301" s="181"/>
      <c r="AN301" s="181"/>
      <c r="AO301" s="181"/>
      <c r="AP301" s="181"/>
      <c r="AQ301" s="181"/>
      <c r="AR301" s="181"/>
      <c r="AS301" s="181"/>
      <c r="AT301" s="181"/>
      <c r="AU301" s="181"/>
      <c r="AV301" s="181"/>
      <c r="AW301" s="181"/>
      <c r="AX301" s="181"/>
      <c r="AY301" s="181"/>
      <c r="AZ301" s="181"/>
      <c r="BA301" s="181"/>
      <c r="BB301" s="181"/>
      <c r="BC301" s="181"/>
      <c r="BD301" s="181"/>
      <c r="BE301" s="181"/>
      <c r="BF301" s="181"/>
      <c r="BG301" s="181"/>
      <c r="BH301" s="181"/>
      <c r="BI301" s="181"/>
      <c r="BJ301" s="181"/>
    </row>
    <row r="302" spans="36:62" hidden="1">
      <c r="AJ302" s="181"/>
      <c r="AK302" s="181"/>
      <c r="AL302" s="181"/>
      <c r="AM302" s="181"/>
      <c r="AN302" s="181"/>
      <c r="AO302" s="181"/>
      <c r="AP302" s="181"/>
      <c r="AQ302" s="181"/>
      <c r="AR302" s="181"/>
      <c r="AS302" s="181"/>
      <c r="AT302" s="181"/>
      <c r="AU302" s="181"/>
      <c r="AV302" s="181"/>
      <c r="AW302" s="181"/>
      <c r="AX302" s="181"/>
      <c r="AY302" s="181"/>
      <c r="AZ302" s="181"/>
      <c r="BA302" s="181"/>
      <c r="BB302" s="181"/>
      <c r="BC302" s="181"/>
      <c r="BD302" s="181"/>
      <c r="BE302" s="181"/>
      <c r="BF302" s="181"/>
      <c r="BG302" s="181"/>
      <c r="BH302" s="181"/>
      <c r="BI302" s="181"/>
      <c r="BJ302" s="181"/>
    </row>
    <row r="303" spans="36:62" hidden="1">
      <c r="AJ303" s="181"/>
      <c r="AK303" s="181"/>
      <c r="AL303" s="181"/>
      <c r="AM303" s="181"/>
      <c r="AN303" s="181"/>
      <c r="AO303" s="181"/>
      <c r="AP303" s="181"/>
      <c r="AQ303" s="181"/>
      <c r="AR303" s="181"/>
      <c r="AS303" s="181"/>
      <c r="AT303" s="181"/>
      <c r="AU303" s="181"/>
      <c r="AV303" s="181"/>
      <c r="AW303" s="181"/>
      <c r="AX303" s="181"/>
      <c r="AY303" s="181"/>
      <c r="AZ303" s="181"/>
      <c r="BA303" s="181"/>
      <c r="BB303" s="181"/>
      <c r="BC303" s="181"/>
      <c r="BD303" s="181"/>
      <c r="BE303" s="181"/>
      <c r="BF303" s="181"/>
      <c r="BG303" s="181"/>
      <c r="BH303" s="181"/>
      <c r="BI303" s="181"/>
      <c r="BJ303" s="181"/>
    </row>
    <row r="304" spans="36:62" hidden="1">
      <c r="AJ304" s="181"/>
      <c r="AK304" s="181"/>
      <c r="AL304" s="181"/>
      <c r="AM304" s="181"/>
      <c r="AN304" s="181"/>
      <c r="AO304" s="181"/>
      <c r="AP304" s="181"/>
      <c r="AQ304" s="181"/>
      <c r="AR304" s="181"/>
      <c r="AS304" s="181"/>
      <c r="AT304" s="181"/>
      <c r="AU304" s="181"/>
      <c r="AV304" s="181"/>
      <c r="AW304" s="181"/>
      <c r="AX304" s="181"/>
      <c r="AY304" s="181"/>
      <c r="AZ304" s="181"/>
      <c r="BA304" s="181"/>
      <c r="BB304" s="181"/>
      <c r="BC304" s="181"/>
      <c r="BD304" s="181"/>
      <c r="BE304" s="181"/>
      <c r="BF304" s="181"/>
      <c r="BG304" s="181"/>
      <c r="BH304" s="181"/>
      <c r="BI304" s="181"/>
      <c r="BJ304" s="181"/>
    </row>
    <row r="305" spans="36:62" hidden="1">
      <c r="AJ305" s="181"/>
      <c r="AK305" s="181"/>
      <c r="AL305" s="181"/>
      <c r="AM305" s="181"/>
      <c r="AN305" s="181"/>
      <c r="AO305" s="181"/>
      <c r="AP305" s="181"/>
      <c r="AQ305" s="181"/>
      <c r="AR305" s="181"/>
      <c r="AS305" s="181"/>
      <c r="AT305" s="181"/>
      <c r="AU305" s="181"/>
      <c r="AV305" s="181"/>
      <c r="AW305" s="181"/>
      <c r="AX305" s="181"/>
      <c r="AY305" s="181"/>
      <c r="AZ305" s="181"/>
      <c r="BA305" s="181"/>
      <c r="BB305" s="181"/>
      <c r="BC305" s="181"/>
      <c r="BD305" s="181"/>
      <c r="BE305" s="181"/>
      <c r="BF305" s="181"/>
      <c r="BG305" s="181"/>
      <c r="BH305" s="181"/>
      <c r="BI305" s="181"/>
      <c r="BJ305" s="181"/>
    </row>
    <row r="306" spans="36:62" hidden="1">
      <c r="AJ306" s="181"/>
      <c r="AK306" s="181"/>
      <c r="AL306" s="181"/>
      <c r="AM306" s="181"/>
      <c r="AN306" s="181"/>
      <c r="AO306" s="181"/>
      <c r="AP306" s="181"/>
      <c r="AQ306" s="181"/>
      <c r="AR306" s="181"/>
      <c r="AS306" s="181"/>
      <c r="AT306" s="181"/>
      <c r="AU306" s="181"/>
      <c r="AV306" s="181"/>
      <c r="AW306" s="181"/>
      <c r="AX306" s="181"/>
      <c r="AY306" s="181"/>
      <c r="AZ306" s="181"/>
      <c r="BA306" s="181"/>
      <c r="BB306" s="181"/>
      <c r="BC306" s="181"/>
      <c r="BD306" s="181"/>
      <c r="BE306" s="181"/>
      <c r="BF306" s="181"/>
      <c r="BG306" s="181"/>
      <c r="BH306" s="181"/>
      <c r="BI306" s="181"/>
      <c r="BJ306" s="181"/>
    </row>
    <row r="307" spans="36:62" hidden="1">
      <c r="AJ307" s="181"/>
      <c r="AK307" s="181"/>
      <c r="AL307" s="181"/>
      <c r="AM307" s="181"/>
      <c r="AN307" s="181"/>
      <c r="AO307" s="181"/>
      <c r="AP307" s="181"/>
      <c r="AQ307" s="181"/>
      <c r="AR307" s="181"/>
      <c r="AS307" s="181"/>
      <c r="AT307" s="181"/>
      <c r="AU307" s="181"/>
      <c r="AV307" s="181"/>
      <c r="AW307" s="181"/>
      <c r="AX307" s="181"/>
      <c r="AY307" s="181"/>
      <c r="AZ307" s="181"/>
      <c r="BA307" s="181"/>
      <c r="BB307" s="181"/>
      <c r="BC307" s="181"/>
      <c r="BD307" s="181"/>
      <c r="BE307" s="181"/>
      <c r="BF307" s="181"/>
      <c r="BG307" s="181"/>
      <c r="BH307" s="181"/>
      <c r="BI307" s="181"/>
      <c r="BJ307" s="181"/>
    </row>
    <row r="308" spans="36:62" hidden="1">
      <c r="AJ308" s="181"/>
      <c r="AK308" s="181"/>
      <c r="AL308" s="181"/>
      <c r="AM308" s="181"/>
      <c r="AN308" s="181"/>
      <c r="AO308" s="181"/>
      <c r="AP308" s="181"/>
      <c r="AQ308" s="181"/>
      <c r="AR308" s="181"/>
      <c r="AS308" s="181"/>
      <c r="AT308" s="181"/>
      <c r="AU308" s="181"/>
      <c r="AV308" s="181"/>
      <c r="AW308" s="181"/>
      <c r="AX308" s="181"/>
      <c r="AY308" s="181"/>
      <c r="AZ308" s="181"/>
      <c r="BA308" s="181"/>
      <c r="BB308" s="181"/>
      <c r="BC308" s="181"/>
      <c r="BD308" s="181"/>
      <c r="BE308" s="181"/>
      <c r="BF308" s="181"/>
      <c r="BG308" s="181"/>
      <c r="BH308" s="181"/>
      <c r="BI308" s="181"/>
      <c r="BJ308" s="181"/>
    </row>
    <row r="309" spans="36:62" hidden="1">
      <c r="AJ309" s="181"/>
      <c r="AK309" s="181"/>
      <c r="AL309" s="181"/>
      <c r="AM309" s="181"/>
      <c r="AN309" s="181"/>
      <c r="AO309" s="181"/>
      <c r="AP309" s="181"/>
      <c r="AQ309" s="181"/>
      <c r="AR309" s="181"/>
      <c r="AS309" s="181"/>
      <c r="AT309" s="181"/>
      <c r="AU309" s="181"/>
      <c r="AV309" s="181"/>
      <c r="AW309" s="181"/>
      <c r="AX309" s="181"/>
      <c r="AY309" s="181"/>
      <c r="AZ309" s="181"/>
      <c r="BA309" s="181"/>
      <c r="BB309" s="181"/>
      <c r="BC309" s="181"/>
      <c r="BD309" s="181"/>
      <c r="BE309" s="181"/>
      <c r="BF309" s="181"/>
      <c r="BG309" s="181"/>
      <c r="BH309" s="181"/>
      <c r="BI309" s="181"/>
      <c r="BJ309" s="181"/>
    </row>
    <row r="310" spans="36:62" hidden="1">
      <c r="AJ310" s="181"/>
      <c r="AK310" s="181"/>
      <c r="AL310" s="181"/>
      <c r="AM310" s="181"/>
      <c r="AN310" s="181"/>
      <c r="AO310" s="181"/>
      <c r="AP310" s="181"/>
      <c r="AQ310" s="181"/>
      <c r="AR310" s="181"/>
      <c r="AS310" s="181"/>
      <c r="AT310" s="181"/>
      <c r="AU310" s="181"/>
      <c r="AV310" s="181"/>
      <c r="AW310" s="181"/>
      <c r="AX310" s="181"/>
      <c r="AY310" s="181"/>
      <c r="AZ310" s="181"/>
      <c r="BA310" s="181"/>
      <c r="BB310" s="181"/>
      <c r="BC310" s="181"/>
      <c r="BD310" s="181"/>
      <c r="BE310" s="181"/>
      <c r="BF310" s="181"/>
      <c r="BG310" s="181"/>
      <c r="BH310" s="181"/>
      <c r="BI310" s="181"/>
      <c r="BJ310" s="181"/>
    </row>
    <row r="311" spans="36:62" hidden="1">
      <c r="AJ311" s="181"/>
      <c r="AK311" s="181"/>
      <c r="AL311" s="181"/>
      <c r="AM311" s="181"/>
      <c r="AN311" s="181"/>
      <c r="AO311" s="181"/>
      <c r="AP311" s="181"/>
      <c r="AQ311" s="181"/>
      <c r="AR311" s="181"/>
      <c r="AS311" s="181"/>
      <c r="AT311" s="181"/>
      <c r="AU311" s="181"/>
      <c r="AV311" s="181"/>
      <c r="AW311" s="181"/>
      <c r="AX311" s="181"/>
      <c r="AY311" s="181"/>
      <c r="AZ311" s="181"/>
      <c r="BA311" s="181"/>
      <c r="BB311" s="181"/>
      <c r="BC311" s="181"/>
      <c r="BD311" s="181"/>
      <c r="BE311" s="181"/>
      <c r="BF311" s="181"/>
      <c r="BG311" s="181"/>
      <c r="BH311" s="181"/>
      <c r="BI311" s="181"/>
      <c r="BJ311" s="181"/>
    </row>
    <row r="312" spans="36:62" hidden="1">
      <c r="AJ312" s="181"/>
      <c r="AK312" s="181"/>
      <c r="AL312" s="181"/>
      <c r="AM312" s="181"/>
      <c r="AN312" s="181"/>
      <c r="AO312" s="181"/>
      <c r="AP312" s="181"/>
      <c r="AQ312" s="181"/>
      <c r="AR312" s="181"/>
      <c r="AS312" s="181"/>
      <c r="AT312" s="181"/>
      <c r="AU312" s="181"/>
      <c r="AV312" s="181"/>
      <c r="AW312" s="181"/>
      <c r="AX312" s="181"/>
      <c r="AY312" s="181"/>
      <c r="AZ312" s="181"/>
      <c r="BA312" s="181"/>
      <c r="BB312" s="181"/>
      <c r="BC312" s="181"/>
      <c r="BD312" s="181"/>
      <c r="BE312" s="181"/>
      <c r="BF312" s="181"/>
      <c r="BG312" s="181"/>
      <c r="BH312" s="181"/>
      <c r="BI312" s="181"/>
      <c r="BJ312" s="181"/>
    </row>
    <row r="313" spans="36:62" hidden="1">
      <c r="AJ313" s="181"/>
      <c r="AK313" s="181"/>
      <c r="AL313" s="181"/>
      <c r="AM313" s="181"/>
      <c r="AN313" s="181"/>
      <c r="AO313" s="181"/>
      <c r="AP313" s="181"/>
      <c r="AQ313" s="181"/>
      <c r="AR313" s="181"/>
      <c r="AS313" s="181"/>
      <c r="AT313" s="181"/>
      <c r="AU313" s="181"/>
      <c r="AV313" s="181"/>
      <c r="AW313" s="181"/>
      <c r="AX313" s="181"/>
      <c r="AY313" s="181"/>
      <c r="AZ313" s="181"/>
      <c r="BA313" s="181"/>
      <c r="BB313" s="181"/>
      <c r="BC313" s="181"/>
      <c r="BD313" s="181"/>
      <c r="BE313" s="181"/>
      <c r="BF313" s="181"/>
      <c r="BG313" s="181"/>
      <c r="BH313" s="181"/>
      <c r="BI313" s="181"/>
      <c r="BJ313" s="181"/>
    </row>
    <row r="314" spans="36:62" hidden="1">
      <c r="AJ314" s="181"/>
      <c r="AK314" s="181"/>
      <c r="AL314" s="181"/>
      <c r="AM314" s="181"/>
      <c r="AN314" s="181"/>
      <c r="AO314" s="181"/>
      <c r="AP314" s="181"/>
      <c r="AQ314" s="181"/>
      <c r="AR314" s="181"/>
      <c r="AS314" s="181"/>
      <c r="AT314" s="181"/>
      <c r="AU314" s="181"/>
      <c r="AV314" s="181"/>
      <c r="AW314" s="181"/>
      <c r="AX314" s="181"/>
      <c r="AY314" s="181"/>
      <c r="AZ314" s="181"/>
      <c r="BA314" s="181"/>
      <c r="BB314" s="181"/>
      <c r="BC314" s="181"/>
      <c r="BD314" s="181"/>
      <c r="BE314" s="181"/>
      <c r="BF314" s="181"/>
      <c r="BG314" s="181"/>
      <c r="BH314" s="181"/>
      <c r="BI314" s="181"/>
      <c r="BJ314" s="181"/>
    </row>
    <row r="315" spans="36:62" hidden="1">
      <c r="AJ315" s="181"/>
      <c r="AK315" s="181"/>
      <c r="AL315" s="181"/>
      <c r="AM315" s="181"/>
      <c r="AN315" s="181"/>
      <c r="AO315" s="181"/>
      <c r="AP315" s="181"/>
      <c r="AQ315" s="181"/>
      <c r="AR315" s="181"/>
      <c r="AS315" s="181"/>
      <c r="AT315" s="181"/>
      <c r="AU315" s="181"/>
      <c r="AV315" s="181"/>
      <c r="AW315" s="181"/>
      <c r="AX315" s="181"/>
      <c r="AY315" s="181"/>
      <c r="AZ315" s="181"/>
      <c r="BA315" s="181"/>
      <c r="BB315" s="181"/>
      <c r="BC315" s="181"/>
      <c r="BD315" s="181"/>
      <c r="BE315" s="181"/>
      <c r="BF315" s="181"/>
      <c r="BG315" s="181"/>
      <c r="BH315" s="181"/>
      <c r="BI315" s="181"/>
      <c r="BJ315" s="181"/>
    </row>
    <row r="316" spans="36:62" hidden="1">
      <c r="AJ316" s="181"/>
      <c r="AK316" s="181"/>
      <c r="AL316" s="181"/>
      <c r="AM316" s="181"/>
      <c r="AN316" s="181"/>
      <c r="AO316" s="181"/>
      <c r="AP316" s="181"/>
      <c r="AQ316" s="181"/>
      <c r="AR316" s="181"/>
      <c r="AS316" s="181"/>
      <c r="AT316" s="181"/>
      <c r="AU316" s="181"/>
      <c r="AV316" s="181"/>
      <c r="AW316" s="181"/>
      <c r="AX316" s="181"/>
      <c r="AY316" s="181"/>
      <c r="AZ316" s="181"/>
      <c r="BA316" s="181"/>
      <c r="BB316" s="181"/>
      <c r="BC316" s="181"/>
      <c r="BD316" s="181"/>
      <c r="BE316" s="181"/>
      <c r="BF316" s="181"/>
      <c r="BG316" s="181"/>
      <c r="BH316" s="181"/>
      <c r="BI316" s="181"/>
      <c r="BJ316" s="181"/>
    </row>
    <row r="317" spans="36:62" hidden="1">
      <c r="AJ317" s="181"/>
      <c r="AK317" s="181"/>
      <c r="AL317" s="181"/>
      <c r="AM317" s="181"/>
      <c r="AN317" s="181"/>
      <c r="AO317" s="181"/>
      <c r="AP317" s="181"/>
      <c r="AQ317" s="181"/>
      <c r="AR317" s="181"/>
      <c r="AS317" s="181"/>
      <c r="AT317" s="181"/>
      <c r="AU317" s="181"/>
      <c r="AV317" s="181"/>
      <c r="AW317" s="181"/>
      <c r="AX317" s="181"/>
      <c r="AY317" s="181"/>
      <c r="AZ317" s="181"/>
      <c r="BA317" s="181"/>
      <c r="BB317" s="181"/>
      <c r="BC317" s="181"/>
      <c r="BD317" s="181"/>
      <c r="BE317" s="181"/>
      <c r="BF317" s="181"/>
      <c r="BG317" s="181"/>
      <c r="BH317" s="181"/>
      <c r="BI317" s="181"/>
      <c r="BJ317" s="181"/>
    </row>
    <row r="318" spans="36:62" hidden="1">
      <c r="AJ318" s="181"/>
      <c r="AK318" s="181"/>
      <c r="AL318" s="181"/>
      <c r="AM318" s="181"/>
      <c r="AN318" s="181"/>
      <c r="AO318" s="181"/>
      <c r="AP318" s="181"/>
      <c r="AQ318" s="181"/>
      <c r="AR318" s="181"/>
      <c r="AS318" s="181"/>
      <c r="AT318" s="181"/>
      <c r="AU318" s="181"/>
      <c r="AV318" s="181"/>
      <c r="AW318" s="181"/>
      <c r="AX318" s="181"/>
      <c r="AY318" s="181"/>
      <c r="AZ318" s="181"/>
      <c r="BA318" s="181"/>
      <c r="BB318" s="181"/>
      <c r="BC318" s="181"/>
      <c r="BD318" s="181"/>
      <c r="BE318" s="181"/>
      <c r="BF318" s="181"/>
      <c r="BG318" s="181"/>
      <c r="BH318" s="181"/>
      <c r="BI318" s="181"/>
      <c r="BJ318" s="181"/>
    </row>
    <row r="319" spans="36:62" hidden="1">
      <c r="AJ319" s="181"/>
      <c r="AK319" s="181"/>
      <c r="AL319" s="181"/>
      <c r="AM319" s="181"/>
      <c r="AN319" s="181"/>
      <c r="AO319" s="181"/>
      <c r="AP319" s="181"/>
      <c r="AQ319" s="181"/>
      <c r="AR319" s="181"/>
      <c r="AS319" s="181"/>
      <c r="AT319" s="181"/>
      <c r="AU319" s="181"/>
      <c r="AV319" s="181"/>
      <c r="AW319" s="181"/>
      <c r="AX319" s="181"/>
      <c r="AY319" s="181"/>
      <c r="AZ319" s="181"/>
      <c r="BA319" s="181"/>
      <c r="BB319" s="181"/>
      <c r="BC319" s="181"/>
      <c r="BD319" s="181"/>
      <c r="BE319" s="181"/>
      <c r="BF319" s="181"/>
      <c r="BG319" s="181"/>
      <c r="BH319" s="181"/>
      <c r="BI319" s="181"/>
      <c r="BJ319" s="181"/>
    </row>
    <row r="320" spans="36:62" hidden="1">
      <c r="AJ320" s="181"/>
      <c r="AK320" s="181"/>
      <c r="AL320" s="181"/>
      <c r="AM320" s="181"/>
      <c r="AN320" s="181"/>
      <c r="AO320" s="181"/>
      <c r="AP320" s="181"/>
      <c r="AQ320" s="181"/>
      <c r="AR320" s="181"/>
      <c r="AS320" s="181"/>
      <c r="AT320" s="181"/>
      <c r="AU320" s="181"/>
      <c r="AV320" s="181"/>
      <c r="AW320" s="181"/>
      <c r="AX320" s="181"/>
      <c r="AY320" s="181"/>
      <c r="AZ320" s="181"/>
      <c r="BA320" s="181"/>
      <c r="BB320" s="181"/>
      <c r="BC320" s="181"/>
      <c r="BD320" s="181"/>
      <c r="BE320" s="181"/>
      <c r="BF320" s="181"/>
      <c r="BG320" s="181"/>
      <c r="BH320" s="181"/>
      <c r="BI320" s="181"/>
      <c r="BJ320" s="181"/>
    </row>
    <row r="321" spans="36:62" hidden="1">
      <c r="AJ321" s="181"/>
      <c r="AK321" s="181"/>
      <c r="AL321" s="181"/>
      <c r="AM321" s="181"/>
      <c r="AN321" s="181"/>
      <c r="AO321" s="181"/>
      <c r="AP321" s="181"/>
      <c r="AQ321" s="181"/>
      <c r="AR321" s="181"/>
      <c r="AS321" s="181"/>
      <c r="AT321" s="181"/>
      <c r="AU321" s="181"/>
      <c r="AV321" s="181"/>
      <c r="AW321" s="181"/>
      <c r="AX321" s="181"/>
      <c r="AY321" s="181"/>
      <c r="AZ321" s="181"/>
      <c r="BA321" s="181"/>
      <c r="BB321" s="181"/>
      <c r="BC321" s="181"/>
      <c r="BD321" s="181"/>
      <c r="BE321" s="181"/>
      <c r="BF321" s="181"/>
      <c r="BG321" s="181"/>
      <c r="BH321" s="181"/>
      <c r="BI321" s="181"/>
      <c r="BJ321" s="181"/>
    </row>
    <row r="322" spans="36:62" hidden="1">
      <c r="AJ322" s="181"/>
      <c r="AK322" s="181"/>
      <c r="AL322" s="181"/>
      <c r="AM322" s="181"/>
      <c r="AN322" s="181"/>
      <c r="AO322" s="181"/>
      <c r="AP322" s="181"/>
      <c r="AQ322" s="181"/>
      <c r="AR322" s="181"/>
      <c r="AS322" s="181"/>
      <c r="AT322" s="181"/>
      <c r="AU322" s="181"/>
      <c r="AV322" s="181"/>
      <c r="AW322" s="181"/>
      <c r="AX322" s="181"/>
      <c r="AY322" s="181"/>
      <c r="AZ322" s="181"/>
      <c r="BA322" s="181"/>
      <c r="BB322" s="181"/>
      <c r="BC322" s="181"/>
      <c r="BD322" s="181"/>
      <c r="BE322" s="181"/>
      <c r="BF322" s="181"/>
      <c r="BG322" s="181"/>
      <c r="BH322" s="181"/>
      <c r="BI322" s="181"/>
      <c r="BJ322" s="181"/>
    </row>
    <row r="323" spans="36:62" hidden="1">
      <c r="AJ323" s="181"/>
      <c r="AK323" s="181"/>
      <c r="AL323" s="181"/>
      <c r="AM323" s="181"/>
      <c r="AN323" s="181"/>
      <c r="AO323" s="181"/>
      <c r="AP323" s="181"/>
      <c r="AQ323" s="181"/>
      <c r="AR323" s="181"/>
      <c r="AS323" s="181"/>
      <c r="AT323" s="181"/>
      <c r="AU323" s="181"/>
      <c r="AV323" s="181"/>
      <c r="AW323" s="181"/>
      <c r="AX323" s="181"/>
      <c r="AY323" s="181"/>
      <c r="AZ323" s="181"/>
      <c r="BA323" s="181"/>
      <c r="BB323" s="181"/>
      <c r="BC323" s="181"/>
      <c r="BD323" s="181"/>
      <c r="BE323" s="181"/>
      <c r="BF323" s="181"/>
      <c r="BG323" s="181"/>
      <c r="BH323" s="181"/>
      <c r="BI323" s="181"/>
      <c r="BJ323" s="181"/>
    </row>
    <row r="324" spans="36:62" hidden="1">
      <c r="AJ324" s="181"/>
      <c r="AK324" s="181"/>
      <c r="AL324" s="181"/>
      <c r="AM324" s="181"/>
      <c r="AN324" s="181"/>
      <c r="AO324" s="181"/>
      <c r="AP324" s="181"/>
      <c r="AQ324" s="181"/>
      <c r="AR324" s="181"/>
      <c r="AS324" s="181"/>
      <c r="AT324" s="181"/>
      <c r="AU324" s="181"/>
      <c r="AV324" s="181"/>
      <c r="AW324" s="181"/>
      <c r="AX324" s="181"/>
      <c r="AY324" s="181"/>
      <c r="AZ324" s="181"/>
      <c r="BA324" s="181"/>
      <c r="BB324" s="181"/>
      <c r="BC324" s="181"/>
      <c r="BD324" s="181"/>
      <c r="BE324" s="181"/>
      <c r="BF324" s="181"/>
      <c r="BG324" s="181"/>
      <c r="BH324" s="181"/>
      <c r="BI324" s="181"/>
      <c r="BJ324" s="181"/>
    </row>
    <row r="325" spans="36:62" hidden="1">
      <c r="AJ325" s="181"/>
      <c r="AK325" s="181"/>
      <c r="AL325" s="181"/>
      <c r="AM325" s="181"/>
      <c r="AN325" s="181"/>
      <c r="AO325" s="181"/>
      <c r="AP325" s="181"/>
      <c r="AQ325" s="181"/>
      <c r="AR325" s="181"/>
      <c r="AS325" s="181"/>
      <c r="AT325" s="181"/>
      <c r="AU325" s="181"/>
      <c r="AV325" s="181"/>
      <c r="AW325" s="181"/>
      <c r="AX325" s="181"/>
      <c r="AY325" s="181"/>
      <c r="AZ325" s="181"/>
      <c r="BA325" s="181"/>
      <c r="BB325" s="181"/>
      <c r="BC325" s="181"/>
      <c r="BD325" s="181"/>
      <c r="BE325" s="181"/>
      <c r="BF325" s="181"/>
      <c r="BG325" s="181"/>
      <c r="BH325" s="181"/>
      <c r="BI325" s="181"/>
      <c r="BJ325" s="181"/>
    </row>
    <row r="326" spans="36:62" hidden="1">
      <c r="AJ326" s="181"/>
      <c r="AK326" s="181"/>
      <c r="AL326" s="181"/>
      <c r="AM326" s="181"/>
      <c r="AN326" s="181"/>
      <c r="AO326" s="181"/>
      <c r="AP326" s="181"/>
      <c r="AQ326" s="181"/>
      <c r="AR326" s="181"/>
      <c r="AS326" s="181"/>
      <c r="AT326" s="181"/>
      <c r="AU326" s="181"/>
      <c r="AV326" s="181"/>
      <c r="AW326" s="181"/>
      <c r="AX326" s="181"/>
      <c r="AY326" s="181"/>
      <c r="AZ326" s="181"/>
      <c r="BA326" s="181"/>
      <c r="BB326" s="181"/>
      <c r="BC326" s="181"/>
      <c r="BD326" s="181"/>
      <c r="BE326" s="181"/>
      <c r="BF326" s="181"/>
      <c r="BG326" s="181"/>
      <c r="BH326" s="181"/>
      <c r="BI326" s="181"/>
      <c r="BJ326" s="181"/>
    </row>
    <row r="327" spans="36:62" hidden="1">
      <c r="AJ327" s="181"/>
      <c r="AK327" s="181"/>
      <c r="AL327" s="181"/>
      <c r="AM327" s="181"/>
      <c r="AN327" s="181"/>
      <c r="AO327" s="181"/>
      <c r="AP327" s="181"/>
      <c r="AQ327" s="181"/>
      <c r="AR327" s="181"/>
      <c r="AS327" s="181"/>
      <c r="AT327" s="181"/>
      <c r="AU327" s="181"/>
      <c r="AV327" s="181"/>
      <c r="AW327" s="181"/>
      <c r="AX327" s="181"/>
      <c r="AY327" s="181"/>
      <c r="AZ327" s="181"/>
      <c r="BA327" s="181"/>
      <c r="BB327" s="181"/>
      <c r="BC327" s="181"/>
      <c r="BD327" s="181"/>
      <c r="BE327" s="181"/>
      <c r="BF327" s="181"/>
      <c r="BG327" s="181"/>
      <c r="BH327" s="181"/>
      <c r="BI327" s="181"/>
      <c r="BJ327" s="181"/>
    </row>
    <row r="328" spans="36:62" hidden="1">
      <c r="AJ328" s="181"/>
      <c r="AK328" s="181"/>
      <c r="AL328" s="181"/>
      <c r="AM328" s="181"/>
      <c r="AN328" s="181"/>
      <c r="AO328" s="181"/>
      <c r="AP328" s="181"/>
      <c r="AQ328" s="181"/>
      <c r="AR328" s="181"/>
      <c r="AS328" s="181"/>
      <c r="AT328" s="181"/>
      <c r="AU328" s="181"/>
      <c r="AV328" s="181"/>
      <c r="AW328" s="181"/>
      <c r="AX328" s="181"/>
      <c r="AY328" s="181"/>
      <c r="AZ328" s="181"/>
      <c r="BA328" s="181"/>
      <c r="BB328" s="181"/>
      <c r="BC328" s="181"/>
      <c r="BD328" s="181"/>
      <c r="BE328" s="181"/>
      <c r="BF328" s="181"/>
      <c r="BG328" s="181"/>
      <c r="BH328" s="181"/>
      <c r="BI328" s="181"/>
      <c r="BJ328" s="181"/>
    </row>
    <row r="329" spans="36:62" hidden="1">
      <c r="AJ329" s="181"/>
      <c r="AK329" s="181"/>
      <c r="AL329" s="181"/>
      <c r="AM329" s="181"/>
      <c r="AN329" s="181"/>
      <c r="AO329" s="181"/>
      <c r="AP329" s="181"/>
      <c r="AQ329" s="181"/>
      <c r="AR329" s="181"/>
      <c r="AS329" s="181"/>
      <c r="AT329" s="181"/>
      <c r="AU329" s="181"/>
      <c r="AV329" s="181"/>
      <c r="AW329" s="181"/>
      <c r="AX329" s="181"/>
      <c r="AY329" s="181"/>
      <c r="AZ329" s="181"/>
      <c r="BA329" s="181"/>
      <c r="BB329" s="181"/>
      <c r="BC329" s="181"/>
      <c r="BD329" s="181"/>
      <c r="BE329" s="181"/>
      <c r="BF329" s="181"/>
      <c r="BG329" s="181"/>
      <c r="BH329" s="181"/>
      <c r="BI329" s="181"/>
      <c r="BJ329" s="181"/>
    </row>
    <row r="330" spans="36:62" hidden="1">
      <c r="AJ330" s="181"/>
      <c r="AK330" s="181"/>
      <c r="AL330" s="181"/>
      <c r="AM330" s="181"/>
      <c r="AN330" s="181"/>
      <c r="AO330" s="181"/>
      <c r="AP330" s="181"/>
      <c r="AQ330" s="181"/>
      <c r="AR330" s="181"/>
      <c r="AS330" s="181"/>
      <c r="AT330" s="181"/>
      <c r="AU330" s="181"/>
      <c r="AV330" s="181"/>
      <c r="AW330" s="181"/>
      <c r="AX330" s="181"/>
      <c r="AY330" s="181"/>
      <c r="AZ330" s="181"/>
      <c r="BA330" s="181"/>
      <c r="BB330" s="181"/>
      <c r="BC330" s="181"/>
      <c r="BD330" s="181"/>
      <c r="BE330" s="181"/>
      <c r="BF330" s="181"/>
      <c r="BG330" s="181"/>
      <c r="BH330" s="181"/>
      <c r="BI330" s="181"/>
      <c r="BJ330" s="181"/>
    </row>
    <row r="331" spans="36:62" hidden="1">
      <c r="AJ331" s="181"/>
      <c r="AK331" s="181"/>
      <c r="AL331" s="181"/>
      <c r="AM331" s="181"/>
      <c r="AN331" s="181"/>
      <c r="AO331" s="181"/>
      <c r="AP331" s="181"/>
      <c r="AQ331" s="181"/>
      <c r="AR331" s="181"/>
      <c r="AS331" s="181"/>
      <c r="AT331" s="181"/>
      <c r="AU331" s="181"/>
      <c r="AV331" s="181"/>
      <c r="AW331" s="181"/>
      <c r="AX331" s="181"/>
      <c r="AY331" s="181"/>
      <c r="AZ331" s="181"/>
      <c r="BA331" s="181"/>
      <c r="BB331" s="181"/>
      <c r="BC331" s="181"/>
      <c r="BD331" s="181"/>
      <c r="BE331" s="181"/>
      <c r="BF331" s="181"/>
      <c r="BG331" s="181"/>
      <c r="BH331" s="181"/>
      <c r="BI331" s="181"/>
      <c r="BJ331" s="181"/>
    </row>
    <row r="332" spans="36:62" hidden="1">
      <c r="AJ332" s="181"/>
      <c r="AK332" s="181"/>
      <c r="AL332" s="181"/>
      <c r="AM332" s="181"/>
      <c r="AN332" s="181"/>
      <c r="AO332" s="181"/>
      <c r="AP332" s="181"/>
      <c r="AQ332" s="181"/>
      <c r="AR332" s="181"/>
      <c r="AS332" s="181"/>
      <c r="AT332" s="181"/>
      <c r="AU332" s="181"/>
      <c r="AV332" s="181"/>
      <c r="AW332" s="181"/>
      <c r="AX332" s="181"/>
      <c r="AY332" s="181"/>
      <c r="AZ332" s="181"/>
      <c r="BA332" s="181"/>
      <c r="BB332" s="181"/>
      <c r="BC332" s="181"/>
      <c r="BD332" s="181"/>
      <c r="BE332" s="181"/>
      <c r="BF332" s="181"/>
      <c r="BG332" s="181"/>
      <c r="BH332" s="181"/>
      <c r="BI332" s="181"/>
      <c r="BJ332" s="181"/>
    </row>
    <row r="333" spans="36:62" hidden="1">
      <c r="AJ333" s="181"/>
      <c r="AK333" s="181"/>
      <c r="AL333" s="181"/>
      <c r="AM333" s="181"/>
      <c r="AN333" s="181"/>
      <c r="AO333" s="181"/>
      <c r="AP333" s="181"/>
      <c r="AQ333" s="181"/>
      <c r="AR333" s="181"/>
      <c r="AS333" s="181"/>
      <c r="AT333" s="181"/>
      <c r="AU333" s="181"/>
      <c r="AV333" s="181"/>
      <c r="AW333" s="181"/>
      <c r="AX333" s="181"/>
      <c r="AY333" s="181"/>
      <c r="AZ333" s="181"/>
      <c r="BA333" s="181"/>
      <c r="BB333" s="181"/>
      <c r="BC333" s="181"/>
      <c r="BD333" s="181"/>
      <c r="BE333" s="181"/>
      <c r="BF333" s="181"/>
      <c r="BG333" s="181"/>
      <c r="BH333" s="181"/>
      <c r="BI333" s="181"/>
      <c r="BJ333" s="181"/>
    </row>
    <row r="334" spans="36:62" hidden="1">
      <c r="AJ334" s="181"/>
      <c r="AK334" s="181"/>
      <c r="AL334" s="181"/>
      <c r="AM334" s="181"/>
      <c r="AN334" s="181"/>
      <c r="AO334" s="181"/>
      <c r="AP334" s="181"/>
      <c r="AQ334" s="181"/>
      <c r="AR334" s="181"/>
      <c r="AS334" s="181"/>
      <c r="AT334" s="181"/>
      <c r="AU334" s="181"/>
      <c r="AV334" s="181"/>
      <c r="AW334" s="181"/>
      <c r="AX334" s="181"/>
      <c r="AY334" s="181"/>
      <c r="AZ334" s="181"/>
      <c r="BA334" s="181"/>
      <c r="BB334" s="181"/>
      <c r="BC334" s="181"/>
      <c r="BD334" s="181"/>
      <c r="BE334" s="181"/>
      <c r="BF334" s="181"/>
      <c r="BG334" s="181"/>
      <c r="BH334" s="181"/>
      <c r="BI334" s="181"/>
      <c r="BJ334" s="181"/>
    </row>
    <row r="335" spans="36:62" hidden="1"/>
    <row r="336" spans="36:62"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sheetData>
  <sheetProtection password="DF8B" sheet="1" objects="1" scenarios="1" selectLockedCells="1" selectUnlockedCells="1"/>
  <mergeCells count="26">
    <mergeCell ref="S2:AG2"/>
    <mergeCell ref="AE33:AE34"/>
    <mergeCell ref="AG43:AG44"/>
    <mergeCell ref="AG48:AG49"/>
    <mergeCell ref="AG53:AG54"/>
    <mergeCell ref="AG13:AG14"/>
    <mergeCell ref="AG18:AG19"/>
    <mergeCell ref="AG23:AG24"/>
    <mergeCell ref="AG28:AG29"/>
    <mergeCell ref="AG33:AG34"/>
    <mergeCell ref="B4:AG4"/>
    <mergeCell ref="B5:AG5"/>
    <mergeCell ref="B57:AG57"/>
    <mergeCell ref="B58:AG58"/>
    <mergeCell ref="B59:AG59"/>
    <mergeCell ref="E8:O8"/>
    <mergeCell ref="Q8:AC8"/>
    <mergeCell ref="AE38:AE39"/>
    <mergeCell ref="AG38:AG39"/>
    <mergeCell ref="AE43:AE44"/>
    <mergeCell ref="AE48:AE49"/>
    <mergeCell ref="AE53:AE54"/>
    <mergeCell ref="AE13:AE14"/>
    <mergeCell ref="AE18:AE19"/>
    <mergeCell ref="AE23:AE24"/>
    <mergeCell ref="AE28:AE29"/>
  </mergeCells>
  <phoneticPr fontId="5" type="noConversion"/>
  <printOptions horizontalCentered="1"/>
  <pageMargins left="0.39370078740157483" right="0.39370078740157483" top="0.98425196850393704" bottom="0.98425196850393704" header="0.39370078740157483" footer="0.39370078740157483"/>
  <pageSetup paperSize="9" scale="60" fitToHeight="0" orientation="landscape" r:id="rId1"/>
  <ignoredErrors>
    <ignoredError sqref="AE55:AG55 AF53 AF54 AF48 AE50:AG52 AF43 AE45:AG47 AF38 AE40:AG42 AF33 AE35:AG37 AF28 AE30:AG32 AF23 AE25:AG27 AF18 AE20:AG22 AF13 AB54 AB53 AB49 AB48 AB44 AB43 AB39 AB38 AB34 AB33 AB29 AB28 AB24 AB23 AB14 AB13 Z54 Z53 Z49 Z48 Z44 Z43 Z39 Z38 Z34 Z33 Z29 Z28 Z24 Z23 Z14 Z13 X54 X53 X49 X48 X44 X43 X39 X38 X34 X33 X29 X28 X24 X23 X14 X13 V54 V53 V49 V48 V44 V43 V39 V38 V34 V33 V29 V28 V24 V23 V14 V13 T54 T53 T49 T48 T44 T43 T39 T38 T34 T33 T29 T28 T24 T23 T14 T13 R54 R53 R49 R48 R44 R39 R38 R34 R33 R29 R28 R24 R23 R14 R13 P54 P53 P49 P48 P44 P43 P39 P38 P34 P33 P29 P28 P24 P23 P14 P13 N54 N53 N49 N48 N44 N43 N39 N38 N34 N33 N29 N28 N24 N23 N14 N13 L54 L53 L49 L48 L44 L43 L39 L38 L34 L33 L24 L23 L14 L13 J54 J53 J49 J48 J44 J43 J39 J38 J34 J33 J29 J28 J24 J23 J13 H54 H53 F53 H49 H48 F48 H44 H43 F43 H39 H38 F38 H34 H33 F33 H29 H28 F28 H24 H23 F23 F54 F49 E50:AC52 F44 E45:AC47 F39 E40:AC42 F34 E35:AC37 F29 E30:AC32 F24 F13 F14 J14 E25:AC27 AE15:AG17 F18 E15:AD17 AD25:AD27 H14 H13 AD30:AD32 AD35:AD37 AD40:AD42 AD45:AD47 AD50:AD52 AD13 AD14 AD23 AD24 AD28 AD29 AD33 AD34 AD38 AD39 AD43 AD44 AD48 AD49 AD53 AD54 E20:AD22 F19 H18 H19 J18 J19:AD19 AD18 AB18 Z18 X18 V18 T18 R18 P18 N18 L18 AF19 AF24 AE14:AF14 AF29 AF34 AF39 AF44 AF4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376"/>
  <sheetViews>
    <sheetView showGridLines="0" zoomScale="80" zoomScaleNormal="80" zoomScaleSheetLayoutView="90" workbookViewId="0">
      <selection activeCell="B23" sqref="B23"/>
    </sheetView>
  </sheetViews>
  <sheetFormatPr defaultColWidth="0" defaultRowHeight="11.25" customHeight="1" zeroHeight="1"/>
  <cols>
    <col min="1" max="1" width="1.625" style="115" customWidth="1"/>
    <col min="2" max="2" width="75.25" style="115" customWidth="1"/>
    <col min="3" max="3" width="10.125" style="186" bestFit="1" customWidth="1"/>
    <col min="4" max="4" width="11.25" style="354" customWidth="1"/>
    <col min="5" max="5" width="2.625" style="354" customWidth="1"/>
    <col min="6" max="6" width="11.25" style="354" customWidth="1"/>
    <col min="7" max="7" width="2.625" style="354" customWidth="1"/>
    <col min="8" max="8" width="11.25" style="121" customWidth="1"/>
    <col min="9" max="9" width="1.625" style="115" customWidth="1"/>
    <col min="10" max="10" width="61.375" style="115" hidden="1" customWidth="1"/>
    <col min="11" max="11" width="12.75" style="115" hidden="1" customWidth="1"/>
    <col min="12" max="12" width="9.625" style="115" hidden="1" customWidth="1"/>
    <col min="13" max="13" width="2.125" style="115" hidden="1" customWidth="1"/>
    <col min="14" max="14" width="9.625" style="115" hidden="1" customWidth="1"/>
    <col min="15" max="15" width="1.625" style="115" hidden="1" customWidth="1"/>
    <col min="16" max="21" width="9" style="115" hidden="1" customWidth="1"/>
    <col min="22" max="22" width="1.125" style="115" hidden="1" customWidth="1"/>
    <col min="23" max="30" width="0" style="115" hidden="1" customWidth="1"/>
    <col min="31" max="16384" width="0" style="115" hidden="1"/>
  </cols>
  <sheetData>
    <row r="1" spans="2:30">
      <c r="C1" s="116"/>
      <c r="D1" s="115"/>
      <c r="E1" s="115"/>
      <c r="F1" s="115"/>
      <c r="G1" s="115"/>
      <c r="H1" s="115"/>
      <c r="J1" s="114"/>
      <c r="K1" s="114"/>
      <c r="L1" s="114"/>
      <c r="M1" s="114"/>
      <c r="N1" s="114"/>
      <c r="P1" s="114"/>
      <c r="Q1" s="114"/>
      <c r="R1" s="114"/>
      <c r="S1" s="114"/>
      <c r="T1" s="114"/>
      <c r="U1" s="114"/>
      <c r="V1" s="114"/>
      <c r="W1" s="114"/>
      <c r="X1" s="114"/>
      <c r="Y1" s="114"/>
      <c r="Z1" s="114"/>
      <c r="AA1" s="114"/>
      <c r="AB1" s="114"/>
      <c r="AC1" s="114"/>
      <c r="AD1" s="114"/>
    </row>
    <row r="2" spans="2:30" ht="14.25" customHeight="1">
      <c r="B2" s="465" t="str">
        <f>+ID!D15</f>
        <v>Borbeni složeni sistemi - Belgrade</v>
      </c>
      <c r="C2" s="465"/>
      <c r="D2" s="465"/>
      <c r="E2" s="465"/>
      <c r="F2" s="465"/>
      <c r="G2" s="465"/>
      <c r="H2" s="465"/>
    </row>
    <row r="3" spans="2:30" ht="14.25">
      <c r="B3" s="117"/>
      <c r="D3" s="353"/>
      <c r="E3" s="353"/>
      <c r="F3" s="353"/>
      <c r="G3" s="353"/>
      <c r="H3" s="353"/>
    </row>
    <row r="4" spans="2:30" ht="14.25">
      <c r="B4" s="432" t="s">
        <v>535</v>
      </c>
      <c r="D4" s="182"/>
      <c r="E4" s="182"/>
      <c r="F4" s="182"/>
      <c r="G4" s="182"/>
      <c r="H4" s="182"/>
    </row>
    <row r="5" spans="2:30" ht="14.25" customHeight="1">
      <c r="B5" s="435" t="s">
        <v>536</v>
      </c>
      <c r="D5" s="182"/>
      <c r="E5" s="182"/>
      <c r="F5" s="182"/>
      <c r="G5" s="182"/>
      <c r="H5" s="182"/>
      <c r="I5" s="182"/>
      <c r="J5" s="182"/>
      <c r="K5" s="182"/>
      <c r="L5" s="182"/>
    </row>
    <row r="6" spans="2:30">
      <c r="B6" s="435" t="s">
        <v>537</v>
      </c>
    </row>
    <row r="7" spans="2:30" ht="12" customHeight="1">
      <c r="B7" s="224"/>
    </row>
    <row r="8" spans="2:30">
      <c r="B8" s="364" t="s">
        <v>533</v>
      </c>
      <c r="C8" s="365" t="s">
        <v>534</v>
      </c>
      <c r="D8" s="124" t="str">
        <f>BS!E4</f>
        <v>31.12.2015.</v>
      </c>
      <c r="E8" s="124"/>
      <c r="F8" s="124" t="str">
        <f>BS!F4</f>
        <v>31.12.2014.</v>
      </c>
      <c r="G8" s="124"/>
      <c r="H8" s="124" t="str">
        <f>BS!G4</f>
        <v>01.01.2014.</v>
      </c>
    </row>
    <row r="9" spans="2:30" ht="5.0999999999999996" customHeight="1">
      <c r="B9" s="125"/>
      <c r="C9" s="126"/>
      <c r="D9" s="127"/>
      <c r="E9" s="127"/>
      <c r="F9" s="127"/>
      <c r="G9" s="127"/>
      <c r="H9" s="127"/>
    </row>
    <row r="10" spans="2:30">
      <c r="B10" s="366" t="s">
        <v>538</v>
      </c>
      <c r="C10" s="186" t="str">
        <f>+IF(BS!D6=0,"",BS!D6)</f>
        <v/>
      </c>
      <c r="D10" s="128" t="str">
        <f>IF(BS!E6=0,"",BS!E6)</f>
        <v/>
      </c>
      <c r="E10" s="128"/>
      <c r="F10" s="128" t="str">
        <f>IF(BS!F6=0,"",BS!F6)</f>
        <v/>
      </c>
      <c r="G10" s="128"/>
      <c r="H10" s="128" t="str">
        <f>IF(BS!G6=0,"",BS!G6)</f>
        <v/>
      </c>
    </row>
    <row r="11" spans="2:30" ht="5.0999999999999996" customHeight="1">
      <c r="B11" s="90"/>
      <c r="D11" s="128"/>
      <c r="E11" s="128"/>
      <c r="F11" s="128"/>
      <c r="G11" s="128"/>
      <c r="H11" s="128"/>
    </row>
    <row r="12" spans="2:30">
      <c r="B12" s="366" t="s">
        <v>539</v>
      </c>
      <c r="C12" s="186" t="str">
        <f>+IF(BS!D7=0,"",BS!D7)</f>
        <v>15</v>
      </c>
      <c r="D12" s="129">
        <f>IF(BS!E7=0,"",BS!E7)</f>
        <v>35131</v>
      </c>
      <c r="E12" s="129"/>
      <c r="F12" s="129">
        <f>IF(BS!F7=0,"",BS!F7)</f>
        <v>36416</v>
      </c>
      <c r="G12" s="129"/>
      <c r="H12" s="129">
        <f>IF(BS!G7=0,"",BS!G7)</f>
        <v>45774</v>
      </c>
    </row>
    <row r="13" spans="2:30" ht="5.0999999999999996" customHeight="1">
      <c r="B13" s="125"/>
      <c r="C13" s="126"/>
      <c r="D13" s="129"/>
      <c r="E13" s="129"/>
      <c r="F13" s="129"/>
      <c r="G13" s="129"/>
      <c r="H13" s="129"/>
    </row>
    <row r="14" spans="2:30">
      <c r="B14" s="366" t="s">
        <v>540</v>
      </c>
      <c r="C14" s="186" t="str">
        <f>+IF(BS!D8=0,"",BS!D8)</f>
        <v/>
      </c>
      <c r="D14" s="129">
        <f>IF(BS!E8=0,"",BS!E8)</f>
        <v>1819</v>
      </c>
      <c r="E14" s="129"/>
      <c r="F14" s="129">
        <f>IF(BS!F8=0,"",BS!F8)</f>
        <v>2376</v>
      </c>
      <c r="G14" s="129"/>
      <c r="H14" s="129">
        <f>IF(BS!G8=0,"",BS!G8)</f>
        <v>3197</v>
      </c>
    </row>
    <row r="15" spans="2:30">
      <c r="B15" s="366" t="s">
        <v>541</v>
      </c>
      <c r="C15" s="186" t="str">
        <f>+IF(BS!D9=0,"",BS!D9)</f>
        <v/>
      </c>
      <c r="D15" s="131" t="str">
        <f>IF(BS!E9=0,"",BS!E9)</f>
        <v/>
      </c>
      <c r="E15" s="129"/>
      <c r="F15" s="131" t="str">
        <f>IF(BS!F9=0,"",BS!F9)</f>
        <v/>
      </c>
      <c r="G15" s="129"/>
      <c r="H15" s="131" t="str">
        <f>IF(BS!G9=0,"",BS!G9)</f>
        <v/>
      </c>
    </row>
    <row r="16" spans="2:30">
      <c r="B16" s="366" t="s">
        <v>807</v>
      </c>
      <c r="C16" s="186" t="str">
        <f>+IF(BS!D10=0,"",BS!D10)</f>
        <v/>
      </c>
      <c r="D16" s="132">
        <f>IF(BS!E10=0,"",BS!E10)</f>
        <v>1819</v>
      </c>
      <c r="E16" s="129"/>
      <c r="F16" s="132">
        <f>IF(BS!F10=0,"",BS!F10)</f>
        <v>2376</v>
      </c>
      <c r="G16" s="129"/>
      <c r="H16" s="132">
        <f>IF(BS!G10=0,"",BS!G10)</f>
        <v>3197</v>
      </c>
    </row>
    <row r="17" spans="2:8">
      <c r="B17" s="366" t="s">
        <v>125</v>
      </c>
      <c r="C17" s="186" t="str">
        <f>+IF(BS!D11=0,"",BS!D11)</f>
        <v/>
      </c>
      <c r="D17" s="132" t="str">
        <f>IF(BS!E11=0,"",BS!E11)</f>
        <v/>
      </c>
      <c r="E17" s="129"/>
      <c r="F17" s="132" t="str">
        <f>IF(BS!F11=0,"",BS!F11)</f>
        <v/>
      </c>
      <c r="G17" s="129"/>
      <c r="H17" s="132" t="str">
        <f>IF(BS!G11=0,"",BS!G11)</f>
        <v/>
      </c>
    </row>
    <row r="18" spans="2:8">
      <c r="B18" s="366" t="s">
        <v>542</v>
      </c>
      <c r="C18" s="186" t="str">
        <f>+IF(BS!D12=0,"",BS!D12)</f>
        <v/>
      </c>
      <c r="D18" s="132" t="str">
        <f>IF(BS!E12=0,"",BS!E12)</f>
        <v/>
      </c>
      <c r="E18" s="129"/>
      <c r="F18" s="132" t="str">
        <f>IF(BS!F12=0,"",BS!F12)</f>
        <v/>
      </c>
      <c r="G18" s="129"/>
      <c r="H18" s="132" t="str">
        <f>IF(BS!G12=0,"",BS!G12)</f>
        <v/>
      </c>
    </row>
    <row r="19" spans="2:8">
      <c r="B19" s="366" t="s">
        <v>543</v>
      </c>
      <c r="C19" s="186" t="str">
        <f>+IF(BS!D13=0,"",BS!D13)</f>
        <v/>
      </c>
      <c r="D19" s="133" t="str">
        <f>IF(BS!E13=0,"",BS!E13)</f>
        <v/>
      </c>
      <c r="E19" s="129"/>
      <c r="F19" s="133" t="str">
        <f>IF(BS!F13=0,"",BS!F13)</f>
        <v/>
      </c>
      <c r="G19" s="129"/>
      <c r="H19" s="133" t="str">
        <f>IF(BS!G13=0,"",BS!G13)</f>
        <v/>
      </c>
    </row>
    <row r="20" spans="2:8">
      <c r="B20" s="366" t="s">
        <v>808</v>
      </c>
      <c r="C20" s="186" t="str">
        <f>+IF(BS!D14=0,"",BS!D14)</f>
        <v/>
      </c>
      <c r="D20" s="134" t="str">
        <f>IF(BS!E14=0,"",BS!E14)</f>
        <v/>
      </c>
      <c r="E20" s="129"/>
      <c r="F20" s="134" t="str">
        <f>IF(BS!F14=0,"",BS!F14)</f>
        <v/>
      </c>
      <c r="G20" s="129"/>
      <c r="H20" s="134" t="str">
        <f>IF(BS!G14=0,"",BS!G14)</f>
        <v/>
      </c>
    </row>
    <row r="21" spans="2:8" ht="5.0999999999999996" customHeight="1">
      <c r="B21" s="90"/>
      <c r="D21" s="128"/>
      <c r="E21" s="129"/>
      <c r="F21" s="128"/>
      <c r="G21" s="129"/>
      <c r="H21" s="128"/>
    </row>
    <row r="22" spans="2:8">
      <c r="B22" s="366" t="s">
        <v>544</v>
      </c>
      <c r="C22" s="186" t="str">
        <f>+IF(BS!D15=0,"",BS!D15)</f>
        <v/>
      </c>
      <c r="D22" s="129">
        <f>IF(BS!E15=0,"",BS!E15)</f>
        <v>33312</v>
      </c>
      <c r="E22" s="129"/>
      <c r="F22" s="129">
        <f>IF(BS!F15=0,"",BS!F15)</f>
        <v>34040</v>
      </c>
      <c r="G22" s="129"/>
      <c r="H22" s="129">
        <f>IF(BS!G15=0,"",BS!G15)</f>
        <v>42577</v>
      </c>
    </row>
    <row r="23" spans="2:8">
      <c r="B23" s="366" t="s">
        <v>545</v>
      </c>
      <c r="C23" s="186" t="str">
        <f>+IF(BS!D16=0,"",BS!D16)</f>
        <v/>
      </c>
      <c r="D23" s="131" t="str">
        <f>IF(BS!E16=0,"",BS!E16)</f>
        <v/>
      </c>
      <c r="E23" s="129"/>
      <c r="F23" s="131" t="str">
        <f>IF(BS!F16=0,"",BS!F16)</f>
        <v/>
      </c>
      <c r="G23" s="129"/>
      <c r="H23" s="131" t="str">
        <f>IF(BS!G16=0,"",BS!G16)</f>
        <v/>
      </c>
    </row>
    <row r="24" spans="2:8">
      <c r="B24" s="366" t="s">
        <v>546</v>
      </c>
      <c r="C24" s="186" t="str">
        <f>+IF(BS!D17=0,"",BS!D17)</f>
        <v/>
      </c>
      <c r="D24" s="132" t="str">
        <f>IF(BS!E17=0,"",BS!E17)</f>
        <v/>
      </c>
      <c r="E24" s="129"/>
      <c r="F24" s="132" t="str">
        <f>IF(BS!F17=0,"",BS!F17)</f>
        <v/>
      </c>
      <c r="G24" s="129"/>
      <c r="H24" s="132" t="str">
        <f>IF(BS!G17=0,"",BS!G17)</f>
        <v/>
      </c>
    </row>
    <row r="25" spans="2:8">
      <c r="B25" s="366" t="s">
        <v>547</v>
      </c>
      <c r="C25" s="186" t="str">
        <f>+IF(BS!D18=0,"",BS!D18)</f>
        <v/>
      </c>
      <c r="D25" s="132">
        <f>IF(BS!E18=0,"",BS!E18)</f>
        <v>27112</v>
      </c>
      <c r="E25" s="129"/>
      <c r="F25" s="132">
        <f>IF(BS!F18=0,"",BS!F18)</f>
        <v>27245</v>
      </c>
      <c r="G25" s="129"/>
      <c r="H25" s="132">
        <f>IF(BS!G18=0,"",BS!G18)</f>
        <v>36087</v>
      </c>
    </row>
    <row r="26" spans="2:8">
      <c r="B26" s="366" t="s">
        <v>548</v>
      </c>
      <c r="C26" s="186" t="str">
        <f>+IF(BS!D19=0,"",BS!D19)</f>
        <v/>
      </c>
      <c r="D26" s="132">
        <f>IF(BS!E19=0,"",BS!E19)</f>
        <v>3931</v>
      </c>
      <c r="E26" s="129"/>
      <c r="F26" s="132">
        <f>IF(BS!F19=0,"",BS!F19)</f>
        <v>3909</v>
      </c>
      <c r="G26" s="129"/>
      <c r="H26" s="132">
        <f>IF(BS!G19=0,"",BS!G19)</f>
        <v>3705</v>
      </c>
    </row>
    <row r="27" spans="2:8">
      <c r="B27" s="366" t="s">
        <v>549</v>
      </c>
      <c r="C27" s="186" t="str">
        <f>+IF(BS!D20=0,"",BS!D20)</f>
        <v/>
      </c>
      <c r="D27" s="133">
        <f>IF(BS!E20=0,"",BS!E20)</f>
        <v>185</v>
      </c>
      <c r="E27" s="129"/>
      <c r="F27" s="133">
        <f>IF(BS!F20=0,"",BS!F20)</f>
        <v>185</v>
      </c>
      <c r="G27" s="129"/>
      <c r="H27" s="133">
        <f>IF(BS!G20=0,"",BS!G20)</f>
        <v>185</v>
      </c>
    </row>
    <row r="28" spans="2:8">
      <c r="B28" s="366" t="s">
        <v>550</v>
      </c>
      <c r="C28" s="186" t="str">
        <f>+IF(BS!D21=0,"",BS!D21)</f>
        <v/>
      </c>
      <c r="D28" s="133">
        <f>IF(BS!E21=0,"",BS!E21)</f>
        <v>1117</v>
      </c>
      <c r="E28" s="129"/>
      <c r="F28" s="133">
        <f>IF(BS!F21=0,"",BS!F21)</f>
        <v>1139</v>
      </c>
      <c r="G28" s="129"/>
      <c r="H28" s="133">
        <f>IF(BS!G21=0,"",BS!G21)</f>
        <v>1117</v>
      </c>
    </row>
    <row r="29" spans="2:8">
      <c r="B29" s="366" t="s">
        <v>551</v>
      </c>
      <c r="C29" s="186" t="str">
        <f>+IF(BS!D22=0,"",BS!D22)</f>
        <v/>
      </c>
      <c r="D29" s="133">
        <f>IF(BS!E22=0,"",BS!E22)</f>
        <v>967</v>
      </c>
      <c r="E29" s="129"/>
      <c r="F29" s="133">
        <f>IF(BS!F22=0,"",BS!F22)</f>
        <v>1242</v>
      </c>
      <c r="G29" s="129"/>
      <c r="H29" s="133">
        <f>IF(BS!G22=0,"",BS!G22)</f>
        <v>1483</v>
      </c>
    </row>
    <row r="30" spans="2:8">
      <c r="B30" s="366" t="s">
        <v>552</v>
      </c>
      <c r="C30" s="186" t="str">
        <f>+IF(BS!D23=0,"",BS!D23)</f>
        <v/>
      </c>
      <c r="D30" s="134" t="str">
        <f>IF(BS!E23=0,"",BS!E23)</f>
        <v/>
      </c>
      <c r="E30" s="129"/>
      <c r="F30" s="134">
        <f>IF(BS!F23=0,"",BS!F23)</f>
        <v>320</v>
      </c>
      <c r="G30" s="129"/>
      <c r="H30" s="134" t="str">
        <f>IF(BS!G23=0,"",BS!G23)</f>
        <v/>
      </c>
    </row>
    <row r="31" spans="2:8" ht="5.0999999999999996" customHeight="1">
      <c r="B31" s="130"/>
      <c r="D31" s="128"/>
      <c r="E31" s="129"/>
      <c r="F31" s="128"/>
      <c r="G31" s="129"/>
      <c r="H31" s="128"/>
    </row>
    <row r="32" spans="2:8">
      <c r="B32" s="366" t="s">
        <v>553</v>
      </c>
      <c r="C32" s="186" t="str">
        <f>+IF(BS!D24=0,"",BS!D24)</f>
        <v/>
      </c>
      <c r="D32" s="127" t="str">
        <f>IF(BS!E24=0,"",BS!E24)</f>
        <v/>
      </c>
      <c r="E32" s="127"/>
      <c r="F32" s="127" t="str">
        <f>IF(BS!F24=0,"",BS!F24)</f>
        <v/>
      </c>
      <c r="G32" s="127"/>
      <c r="H32" s="127" t="str">
        <f>IF(BS!G24=0,"",BS!G24)</f>
        <v/>
      </c>
    </row>
    <row r="33" spans="2:8">
      <c r="B33" s="367" t="s">
        <v>554</v>
      </c>
      <c r="C33" s="186" t="str">
        <f>+IF(BS!D25=0,"",BS!D25)</f>
        <v/>
      </c>
      <c r="D33" s="131" t="str">
        <f>IF(BS!E25=0,"",BS!E25)</f>
        <v/>
      </c>
      <c r="E33" s="127"/>
      <c r="F33" s="131" t="str">
        <f>IF(BS!F25=0,"",BS!F25)</f>
        <v/>
      </c>
      <c r="G33" s="127"/>
      <c r="H33" s="131" t="str">
        <f>IF(BS!G25=0,"",BS!G25)</f>
        <v/>
      </c>
    </row>
    <row r="34" spans="2:8">
      <c r="B34" s="366" t="s">
        <v>555</v>
      </c>
      <c r="C34" s="186" t="str">
        <f>+IF(BS!D26=0,"",BS!D26)</f>
        <v/>
      </c>
      <c r="D34" s="132" t="str">
        <f>IF(BS!E26=0,"",BS!E26)</f>
        <v/>
      </c>
      <c r="E34" s="127"/>
      <c r="F34" s="132" t="str">
        <f>IF(BS!F26=0,"",BS!F26)</f>
        <v/>
      </c>
      <c r="G34" s="127"/>
      <c r="H34" s="132" t="str">
        <f>IF(BS!G26=0,"",BS!G26)</f>
        <v/>
      </c>
    </row>
    <row r="35" spans="2:8" ht="13.5" customHeight="1">
      <c r="B35" s="366" t="s">
        <v>556</v>
      </c>
      <c r="C35" s="186" t="str">
        <f>+IF(BS!D27=0,"",BS!D27)</f>
        <v/>
      </c>
      <c r="D35" s="132" t="str">
        <f>IF(BS!E27=0,"",BS!E27)</f>
        <v/>
      </c>
      <c r="E35" s="127"/>
      <c r="F35" s="132" t="str">
        <f>IF(BS!F27=0,"",BS!F27)</f>
        <v/>
      </c>
      <c r="G35" s="127"/>
      <c r="H35" s="132" t="str">
        <f>IF(BS!G27=0,"",BS!G27)</f>
        <v/>
      </c>
    </row>
    <row r="36" spans="2:8">
      <c r="B36" s="366" t="s">
        <v>557</v>
      </c>
      <c r="C36" s="186" t="str">
        <f>+IF(BS!D28=0,"",BS!D28)</f>
        <v/>
      </c>
      <c r="D36" s="134" t="str">
        <f>IF(BS!E28=0,"",BS!E28)</f>
        <v/>
      </c>
      <c r="E36" s="127"/>
      <c r="F36" s="134" t="str">
        <f>IF(BS!F28=0,"",BS!F28)</f>
        <v/>
      </c>
      <c r="G36" s="127"/>
      <c r="H36" s="134" t="str">
        <f>IF(BS!G28=0,"",BS!G28)</f>
        <v/>
      </c>
    </row>
    <row r="37" spans="2:8" ht="5.0999999999999996" customHeight="1">
      <c r="B37" s="125"/>
      <c r="C37" s="126"/>
      <c r="D37" s="128"/>
      <c r="E37" s="127"/>
      <c r="F37" s="128"/>
      <c r="G37" s="127"/>
      <c r="H37" s="128"/>
    </row>
    <row r="38" spans="2:8">
      <c r="B38" s="366" t="s">
        <v>558</v>
      </c>
      <c r="C38" s="186" t="str">
        <f>+IF(BS!D29=0,"",BS!D29)</f>
        <v/>
      </c>
      <c r="D38" s="129" t="str">
        <f>IF(BS!E29=0,"",BS!E29)</f>
        <v/>
      </c>
      <c r="E38" s="129"/>
      <c r="F38" s="129" t="str">
        <f>IF(BS!F29=0,"",BS!F29)</f>
        <v/>
      </c>
      <c r="G38" s="129"/>
      <c r="H38" s="129" t="str">
        <f>IF(BS!G29=0,"",BS!G29)</f>
        <v/>
      </c>
    </row>
    <row r="39" spans="2:8">
      <c r="B39" s="366" t="s">
        <v>559</v>
      </c>
      <c r="C39" s="186" t="str">
        <f>+IF(BS!D30=0,"",BS!D30)</f>
        <v/>
      </c>
      <c r="D39" s="131" t="str">
        <f>IF(BS!E30=0,"",BS!E30)</f>
        <v/>
      </c>
      <c r="E39" s="129"/>
      <c r="F39" s="131" t="str">
        <f>IF(BS!F30=0,"",BS!F30)</f>
        <v/>
      </c>
      <c r="G39" s="129"/>
      <c r="H39" s="131" t="str">
        <f>IF(BS!G30=0,"",BS!G30)</f>
        <v/>
      </c>
    </row>
    <row r="40" spans="2:8">
      <c r="B40" s="366" t="s">
        <v>560</v>
      </c>
      <c r="C40" s="186" t="str">
        <f>+IF(BS!D31=0,"",BS!D31)</f>
        <v/>
      </c>
      <c r="D40" s="132" t="str">
        <f>IF(BS!E31=0,"",BS!E31)</f>
        <v/>
      </c>
      <c r="E40" s="129"/>
      <c r="F40" s="132" t="str">
        <f>IF(BS!F31=0,"",BS!F31)</f>
        <v/>
      </c>
      <c r="G40" s="129"/>
      <c r="H40" s="132" t="str">
        <f>IF(BS!G31=0,"",BS!G31)</f>
        <v/>
      </c>
    </row>
    <row r="41" spans="2:8">
      <c r="B41" s="366" t="s">
        <v>561</v>
      </c>
      <c r="C41" s="186" t="str">
        <f>+IF(BS!D32=0,"",BS!D32)</f>
        <v/>
      </c>
      <c r="D41" s="132" t="str">
        <f>IF(BS!E32=0,"",BS!E32)</f>
        <v/>
      </c>
      <c r="E41" s="129"/>
      <c r="F41" s="132" t="str">
        <f>IF(BS!F32=0,"",BS!F32)</f>
        <v/>
      </c>
      <c r="G41" s="129"/>
      <c r="H41" s="132" t="str">
        <f>IF(BS!G32=0,"",BS!G32)</f>
        <v/>
      </c>
    </row>
    <row r="42" spans="2:8">
      <c r="B42" s="366" t="s">
        <v>562</v>
      </c>
      <c r="C42" s="186" t="str">
        <f>+IF(BS!D33=0,"",BS!D33)</f>
        <v/>
      </c>
      <c r="D42" s="132" t="str">
        <f>IF(BS!E33=0,"",BS!E33)</f>
        <v/>
      </c>
      <c r="E42" s="129"/>
      <c r="F42" s="132" t="str">
        <f>IF(BS!F33=0,"",BS!F33)</f>
        <v/>
      </c>
      <c r="G42" s="129"/>
      <c r="H42" s="132" t="str">
        <f>IF(BS!G33=0,"",BS!G33)</f>
        <v/>
      </c>
    </row>
    <row r="43" spans="2:8">
      <c r="B43" s="366" t="s">
        <v>563</v>
      </c>
      <c r="C43" s="186" t="str">
        <f>+IF(BS!D34=0,"",BS!D34)</f>
        <v/>
      </c>
      <c r="D43" s="133" t="str">
        <f>IF(BS!E34=0,"",BS!E34)</f>
        <v/>
      </c>
      <c r="E43" s="129"/>
      <c r="F43" s="133" t="str">
        <f>IF(BS!F34=0,"",BS!F34)</f>
        <v/>
      </c>
      <c r="G43" s="129"/>
      <c r="H43" s="133" t="str">
        <f>IF(BS!G34=0,"",BS!G34)</f>
        <v/>
      </c>
    </row>
    <row r="44" spans="2:8">
      <c r="B44" s="366" t="s">
        <v>564</v>
      </c>
      <c r="C44" s="186" t="str">
        <f>+IF(BS!D35=0,"",BS!D35)</f>
        <v/>
      </c>
      <c r="D44" s="133" t="str">
        <f>IF(BS!E35=0,"",BS!E35)</f>
        <v/>
      </c>
      <c r="E44" s="129"/>
      <c r="F44" s="133" t="str">
        <f>IF(BS!F35=0,"",BS!F35)</f>
        <v/>
      </c>
      <c r="G44" s="129"/>
      <c r="H44" s="133" t="str">
        <f>IF(BS!G35=0,"",BS!G35)</f>
        <v/>
      </c>
    </row>
    <row r="45" spans="2:8">
      <c r="B45" s="366" t="s">
        <v>565</v>
      </c>
      <c r="C45" s="186" t="str">
        <f>+IF(BS!D36=0,"",BS!D36)</f>
        <v/>
      </c>
      <c r="D45" s="133" t="str">
        <f>IF(BS!E36=0,"",BS!E36)</f>
        <v/>
      </c>
      <c r="E45" s="129"/>
      <c r="F45" s="133" t="str">
        <f>IF(BS!F36=0,"",BS!F36)</f>
        <v/>
      </c>
      <c r="G45" s="129"/>
      <c r="H45" s="133" t="str">
        <f>IF(BS!G36=0,"",BS!G36)</f>
        <v/>
      </c>
    </row>
    <row r="46" spans="2:8">
      <c r="B46" s="366" t="s">
        <v>566</v>
      </c>
      <c r="C46" s="186" t="str">
        <f>+IF(BS!D37=0,"",BS!D37)</f>
        <v/>
      </c>
      <c r="D46" s="133" t="str">
        <f>IF(BS!E37=0,"",BS!E37)</f>
        <v/>
      </c>
      <c r="E46" s="129"/>
      <c r="F46" s="133" t="str">
        <f>IF(BS!F37=0,"",BS!F37)</f>
        <v/>
      </c>
      <c r="G46" s="129"/>
      <c r="H46" s="133" t="str">
        <f>IF(BS!G37=0,"",BS!G37)</f>
        <v/>
      </c>
    </row>
    <row r="47" spans="2:8">
      <c r="B47" s="366" t="s">
        <v>567</v>
      </c>
      <c r="C47" s="186" t="str">
        <f>+IF(BS!D38=0,"",BS!D38)</f>
        <v/>
      </c>
      <c r="D47" s="134" t="str">
        <f>IF(BS!E38=0,"",BS!E38)</f>
        <v/>
      </c>
      <c r="E47" s="128"/>
      <c r="F47" s="134" t="str">
        <f>IF(BS!F38=0,"",BS!F38)</f>
        <v/>
      </c>
      <c r="G47" s="128"/>
      <c r="H47" s="134" t="str">
        <f>IF(BS!G38=0,"",BS!G38)</f>
        <v/>
      </c>
    </row>
    <row r="48" spans="2:8" ht="5.0999999999999996" customHeight="1">
      <c r="B48" s="130"/>
      <c r="D48" s="128"/>
      <c r="E48" s="128"/>
      <c r="F48" s="128"/>
      <c r="G48" s="128"/>
      <c r="H48" s="128"/>
    </row>
    <row r="49" spans="2:8">
      <c r="B49" s="366" t="s">
        <v>568</v>
      </c>
      <c r="C49" s="186" t="str">
        <f>+IF(BS!D39=0,"",BS!D39)</f>
        <v/>
      </c>
      <c r="D49" s="129" t="str">
        <f>IF(BS!E39=0,"",BS!E39)</f>
        <v/>
      </c>
      <c r="E49" s="129"/>
      <c r="F49" s="129" t="str">
        <f>IF(BS!F39=0,"",BS!F39)</f>
        <v/>
      </c>
      <c r="G49" s="129"/>
      <c r="H49" s="129" t="str">
        <f>IF(BS!G39=0,"",BS!G39)</f>
        <v/>
      </c>
    </row>
    <row r="50" spans="2:8">
      <c r="B50" s="368" t="s">
        <v>569</v>
      </c>
      <c r="C50" s="126" t="str">
        <f>IF(BS!D40=0,"",BS!D40)</f>
        <v/>
      </c>
      <c r="D50" s="131" t="str">
        <f>IF(BS!E40=0,"",BS!E40)</f>
        <v/>
      </c>
      <c r="E50" s="129"/>
      <c r="F50" s="131" t="str">
        <f>IF(BS!F40=0,"",BS!F40)</f>
        <v/>
      </c>
      <c r="G50" s="129"/>
      <c r="H50" s="131" t="str">
        <f>IF(BS!G40=0,"",BS!G40)</f>
        <v/>
      </c>
    </row>
    <row r="51" spans="2:8">
      <c r="B51" s="367" t="s">
        <v>570</v>
      </c>
      <c r="C51" s="126" t="str">
        <f>IF(BS!D41=0,"",BS!D41)</f>
        <v/>
      </c>
      <c r="D51" s="132" t="str">
        <f>IF(BS!E41=0,"",BS!E41)</f>
        <v/>
      </c>
      <c r="E51" s="129"/>
      <c r="F51" s="132" t="str">
        <f>IF(BS!F41=0,"",BS!F41)</f>
        <v/>
      </c>
      <c r="G51" s="129"/>
      <c r="H51" s="132" t="str">
        <f>IF(BS!G41=0,"",BS!G41)</f>
        <v/>
      </c>
    </row>
    <row r="52" spans="2:8">
      <c r="B52" s="367" t="s">
        <v>571</v>
      </c>
      <c r="C52" s="186" t="str">
        <f>IF(BS!D42=0,"",BS!D42)</f>
        <v/>
      </c>
      <c r="D52" s="132" t="str">
        <f>IF(BS!E42=0,"",BS!E42)</f>
        <v/>
      </c>
      <c r="E52" s="129"/>
      <c r="F52" s="132" t="str">
        <f>IF(BS!F42=0,"",BS!F42)</f>
        <v/>
      </c>
      <c r="G52" s="129"/>
      <c r="H52" s="132" t="str">
        <f>IF(BS!G42=0,"",BS!G42)</f>
        <v/>
      </c>
    </row>
    <row r="53" spans="2:8">
      <c r="B53" s="367" t="s">
        <v>572</v>
      </c>
      <c r="C53" s="186" t="str">
        <f>IF(BS!D43=0,"",BS!D43)</f>
        <v/>
      </c>
      <c r="D53" s="132" t="str">
        <f>IF(BS!E43=0,"",BS!E43)</f>
        <v/>
      </c>
      <c r="E53" s="129"/>
      <c r="F53" s="132" t="str">
        <f>IF(BS!F43=0,"",BS!F43)</f>
        <v/>
      </c>
      <c r="G53" s="129"/>
      <c r="H53" s="132" t="str">
        <f>IF(BS!G43=0,"",BS!G43)</f>
        <v/>
      </c>
    </row>
    <row r="54" spans="2:8">
      <c r="B54" s="367" t="s">
        <v>573</v>
      </c>
      <c r="C54" s="126" t="str">
        <f>IF(BS!D44=0,"",BS!D44)</f>
        <v/>
      </c>
      <c r="D54" s="133" t="str">
        <f>IF(BS!E44=0,"",BS!E44)</f>
        <v/>
      </c>
      <c r="E54" s="129"/>
      <c r="F54" s="133" t="str">
        <f>IF(BS!F44=0,"",BS!F44)</f>
        <v/>
      </c>
      <c r="G54" s="129"/>
      <c r="H54" s="133" t="str">
        <f>IF(BS!G44=0,"",BS!G44)</f>
        <v/>
      </c>
    </row>
    <row r="55" spans="2:8">
      <c r="B55" s="367" t="s">
        <v>574</v>
      </c>
      <c r="C55" s="186" t="str">
        <f>IF(BS!D45=0,"",BS!D45)</f>
        <v/>
      </c>
      <c r="D55" s="133" t="str">
        <f>IF(BS!E45=0,"",BS!E45)</f>
        <v/>
      </c>
      <c r="E55" s="129"/>
      <c r="F55" s="133" t="str">
        <f>IF(BS!F45=0,"",BS!F45)</f>
        <v/>
      </c>
      <c r="G55" s="129"/>
      <c r="H55" s="133" t="str">
        <f>IF(BS!G45=0,"",BS!G45)</f>
        <v/>
      </c>
    </row>
    <row r="56" spans="2:8">
      <c r="B56" s="367" t="s">
        <v>575</v>
      </c>
      <c r="C56" s="126" t="str">
        <f>IF(BS!D46=0,"",BS!D46)</f>
        <v/>
      </c>
      <c r="D56" s="134" t="str">
        <f>IF(BS!E46=0,"",BS!E46)</f>
        <v/>
      </c>
      <c r="E56" s="129"/>
      <c r="F56" s="134" t="str">
        <f>IF(BS!F46=0,"",BS!F46)</f>
        <v/>
      </c>
      <c r="G56" s="129"/>
      <c r="H56" s="134" t="str">
        <f>IF(BS!G46=0,"",BS!G46)</f>
        <v/>
      </c>
    </row>
    <row r="57" spans="2:8" ht="5.0999999999999996" customHeight="1">
      <c r="B57" s="125"/>
      <c r="C57" s="126"/>
      <c r="D57" s="129"/>
      <c r="E57" s="129"/>
      <c r="F57" s="129"/>
      <c r="G57" s="129"/>
      <c r="H57" s="129"/>
    </row>
    <row r="58" spans="2:8">
      <c r="B58" s="369" t="s">
        <v>576</v>
      </c>
      <c r="C58" s="186" t="str">
        <f>IF(BS!D47=0,"",BS!D47)</f>
        <v/>
      </c>
      <c r="D58" s="129" t="str">
        <f>IF(BS!E47=0,"",BS!E47)</f>
        <v/>
      </c>
      <c r="E58" s="129"/>
      <c r="F58" s="129" t="str">
        <f>IF(BS!F47=0,"",BS!F47)</f>
        <v/>
      </c>
      <c r="G58" s="129"/>
      <c r="H58" s="129">
        <f>IF(BS!G47=0,"",BS!G47)</f>
        <v>2624</v>
      </c>
    </row>
    <row r="59" spans="2:8" ht="5.0999999999999996" customHeight="1">
      <c r="B59" s="125"/>
      <c r="D59" s="128"/>
      <c r="E59" s="128"/>
      <c r="F59" s="128"/>
      <c r="G59" s="128"/>
      <c r="H59" s="128"/>
    </row>
    <row r="60" spans="2:8">
      <c r="B60" s="369" t="s">
        <v>577</v>
      </c>
      <c r="C60" s="186" t="str">
        <f>IF(BS!D48=0,"",BS!D48)</f>
        <v/>
      </c>
      <c r="D60" s="128">
        <f>IF(BS!E48=0,"",BS!E48)</f>
        <v>128651</v>
      </c>
      <c r="E60" s="128"/>
      <c r="F60" s="128">
        <f>IF(BS!F48=0,"",BS!F48)</f>
        <v>100539</v>
      </c>
      <c r="G60" s="128"/>
      <c r="H60" s="128">
        <f>IF(BS!G48=0,"",BS!G48)</f>
        <v>94545</v>
      </c>
    </row>
    <row r="61" spans="2:8" ht="5.0999999999999996" customHeight="1">
      <c r="B61" s="130"/>
      <c r="D61" s="128"/>
      <c r="E61" s="128"/>
      <c r="F61" s="128"/>
      <c r="G61" s="128"/>
      <c r="H61" s="128"/>
    </row>
    <row r="62" spans="2:8">
      <c r="B62" s="366" t="s">
        <v>578</v>
      </c>
      <c r="C62" s="186" t="str">
        <f>IF(BS!D49=0,"",BS!D49)</f>
        <v>16</v>
      </c>
      <c r="D62" s="128">
        <f>IF(BS!E49=0,"",BS!E49)</f>
        <v>10191</v>
      </c>
      <c r="E62" s="128"/>
      <c r="F62" s="128">
        <f>IF(BS!F49=0,"",BS!F49)</f>
        <v>5787</v>
      </c>
      <c r="G62" s="128"/>
      <c r="H62" s="128">
        <f>IF(BS!G49=0,"",BS!G49)</f>
        <v>7392</v>
      </c>
    </row>
    <row r="63" spans="2:8">
      <c r="B63" s="368" t="s">
        <v>579</v>
      </c>
      <c r="C63" s="186" t="str">
        <f>IF(BS!D50=0,"",BS!D50)</f>
        <v/>
      </c>
      <c r="D63" s="131">
        <f>IF(BS!E50=0,"",BS!E50)</f>
        <v>5097</v>
      </c>
      <c r="E63" s="128"/>
      <c r="F63" s="131">
        <f>IF(BS!F50=0,"",BS!F50)</f>
        <v>5734</v>
      </c>
      <c r="G63" s="128"/>
      <c r="H63" s="131">
        <f>IF(BS!G50=0,"",BS!G50)</f>
        <v>7160</v>
      </c>
    </row>
    <row r="64" spans="2:8">
      <c r="B64" s="368" t="s">
        <v>580</v>
      </c>
      <c r="C64" s="186" t="str">
        <f>IF(BS!D51=0,"",BS!D51)</f>
        <v/>
      </c>
      <c r="D64" s="132" t="str">
        <f>IF(BS!E51=0,"",BS!E51)</f>
        <v/>
      </c>
      <c r="E64" s="128"/>
      <c r="F64" s="132" t="str">
        <f>IF(BS!F51=0,"",BS!F51)</f>
        <v/>
      </c>
      <c r="G64" s="128"/>
      <c r="H64" s="132" t="str">
        <f>IF(BS!G51=0,"",BS!G51)</f>
        <v/>
      </c>
    </row>
    <row r="65" spans="2:8">
      <c r="B65" s="368" t="s">
        <v>581</v>
      </c>
      <c r="C65" s="186" t="str">
        <f>IF(BS!D52=0,"",BS!D52)</f>
        <v/>
      </c>
      <c r="D65" s="132" t="str">
        <f>IF(BS!E52=0,"",BS!E52)</f>
        <v/>
      </c>
      <c r="E65" s="128"/>
      <c r="F65" s="132" t="str">
        <f>IF(BS!F52=0,"",BS!F52)</f>
        <v/>
      </c>
      <c r="G65" s="128"/>
      <c r="H65" s="132" t="str">
        <f>IF(BS!G52=0,"",BS!G52)</f>
        <v/>
      </c>
    </row>
    <row r="66" spans="2:8">
      <c r="B66" s="368" t="s">
        <v>582</v>
      </c>
      <c r="C66" s="186" t="str">
        <f>IF(BS!D53=0,"",BS!D53)</f>
        <v/>
      </c>
      <c r="D66" s="132" t="str">
        <f>IF(BS!E53=0,"",BS!E53)</f>
        <v/>
      </c>
      <c r="E66" s="128"/>
      <c r="F66" s="132" t="str">
        <f>IF(BS!F53=0,"",BS!F53)</f>
        <v/>
      </c>
      <c r="G66" s="128"/>
      <c r="H66" s="132" t="str">
        <f>IF(BS!G53=0,"",BS!G53)</f>
        <v/>
      </c>
    </row>
    <row r="67" spans="2:8">
      <c r="B67" s="368" t="s">
        <v>583</v>
      </c>
      <c r="C67" s="186" t="str">
        <f>IF(BS!D54=0,"",BS!D54)</f>
        <v/>
      </c>
      <c r="D67" s="133">
        <f>IF(BS!E54=0,"",BS!E54)</f>
        <v>2904</v>
      </c>
      <c r="E67" s="128"/>
      <c r="F67" s="133" t="str">
        <f>IF(BS!F54=0,"",BS!F54)</f>
        <v/>
      </c>
      <c r="G67" s="128"/>
      <c r="H67" s="133" t="str">
        <f>IF(BS!G54=0,"",BS!G54)</f>
        <v/>
      </c>
    </row>
    <row r="68" spans="2:8">
      <c r="B68" s="368" t="s">
        <v>584</v>
      </c>
      <c r="C68" s="186" t="str">
        <f>IF(BS!D55=0,"",BS!D55)</f>
        <v/>
      </c>
      <c r="D68" s="134">
        <f>IF(BS!E55=0,"",BS!E55)</f>
        <v>2190</v>
      </c>
      <c r="E68" s="128"/>
      <c r="F68" s="134">
        <f>IF(BS!F55=0,"",BS!F55)</f>
        <v>53</v>
      </c>
      <c r="G68" s="128"/>
      <c r="H68" s="134">
        <f>IF(BS!G55=0,"",BS!G55)</f>
        <v>232</v>
      </c>
    </row>
    <row r="69" spans="2:8" ht="5.0999999999999996" customHeight="1">
      <c r="B69" s="130"/>
      <c r="D69" s="128"/>
      <c r="E69" s="128"/>
      <c r="F69" s="128"/>
      <c r="G69" s="128"/>
      <c r="H69" s="128"/>
    </row>
    <row r="70" spans="2:8">
      <c r="B70" s="366" t="s">
        <v>585</v>
      </c>
      <c r="C70" s="186" t="str">
        <f>IF(BS!D56=0,"",BS!D56)</f>
        <v>17</v>
      </c>
      <c r="D70" s="129">
        <f>IF(BS!E56=0,"",BS!E56)</f>
        <v>27101</v>
      </c>
      <c r="E70" s="129"/>
      <c r="F70" s="129">
        <f>IF(BS!F56=0,"",BS!F56)</f>
        <v>27398</v>
      </c>
      <c r="G70" s="129"/>
      <c r="H70" s="129">
        <f>IF(BS!G56=0,"",BS!G56)</f>
        <v>25223</v>
      </c>
    </row>
    <row r="71" spans="2:8">
      <c r="B71" s="367" t="s">
        <v>586</v>
      </c>
      <c r="C71" s="186" t="str">
        <f>IF(BS!D57=0,"",BS!D57)</f>
        <v/>
      </c>
      <c r="D71" s="131" t="str">
        <f>IF(BS!E57=0,"",BS!E57)</f>
        <v/>
      </c>
      <c r="E71" s="129"/>
      <c r="F71" s="131" t="str">
        <f>IF(BS!F57=0,"",BS!F57)</f>
        <v/>
      </c>
      <c r="G71" s="129"/>
      <c r="H71" s="131" t="str">
        <f>IF(BS!G57=0,"",BS!G57)</f>
        <v/>
      </c>
    </row>
    <row r="72" spans="2:8">
      <c r="B72" s="367" t="s">
        <v>587</v>
      </c>
      <c r="C72" s="186" t="str">
        <f>IF(BS!D58=0,"",BS!D58)</f>
        <v/>
      </c>
      <c r="D72" s="132" t="str">
        <f>IF(BS!E58=0,"",BS!E58)</f>
        <v/>
      </c>
      <c r="E72" s="129"/>
      <c r="F72" s="132" t="str">
        <f>IF(BS!F58=0,"",BS!F58)</f>
        <v/>
      </c>
      <c r="G72" s="129"/>
      <c r="H72" s="132" t="str">
        <f>IF(BS!G58=0,"",BS!G58)</f>
        <v/>
      </c>
    </row>
    <row r="73" spans="2:8">
      <c r="B73" s="367" t="s">
        <v>588</v>
      </c>
      <c r="C73" s="186" t="str">
        <f>IF(BS!D59=0,"",BS!D59)</f>
        <v/>
      </c>
      <c r="D73" s="132">
        <f>IF(BS!E59=0,"",BS!E59)</f>
        <v>856</v>
      </c>
      <c r="E73" s="129"/>
      <c r="F73" s="132">
        <f>IF(BS!F59=0,"",BS!F59)</f>
        <v>290</v>
      </c>
      <c r="G73" s="129"/>
      <c r="H73" s="132">
        <f>IF(BS!G59=0,"",BS!G59)</f>
        <v>3503</v>
      </c>
    </row>
    <row r="74" spans="2:8">
      <c r="B74" s="367" t="s">
        <v>589</v>
      </c>
      <c r="C74" s="186" t="str">
        <f>IF(BS!D60=0,"",BS!D60)</f>
        <v/>
      </c>
      <c r="D74" s="132" t="str">
        <f>IF(BS!E60=0,"",BS!E60)</f>
        <v/>
      </c>
      <c r="E74" s="129"/>
      <c r="F74" s="132" t="str">
        <f>IF(BS!F60=0,"",BS!F60)</f>
        <v/>
      </c>
      <c r="G74" s="129"/>
      <c r="H74" s="132" t="str">
        <f>IF(BS!G60=0,"",BS!G60)</f>
        <v/>
      </c>
    </row>
    <row r="75" spans="2:8">
      <c r="B75" s="367" t="s">
        <v>590</v>
      </c>
      <c r="C75" s="186" t="str">
        <f>IF(BS!D61=0,"",BS!D61)</f>
        <v/>
      </c>
      <c r="D75" s="133">
        <f>IF(BS!E61=0,"",BS!E61)</f>
        <v>26245</v>
      </c>
      <c r="E75" s="129"/>
      <c r="F75" s="133">
        <f>IF(BS!F61=0,"",BS!F61)</f>
        <v>27108</v>
      </c>
      <c r="G75" s="129"/>
      <c r="H75" s="133">
        <f>IF(BS!G61=0,"",BS!G61)</f>
        <v>21720</v>
      </c>
    </row>
    <row r="76" spans="2:8">
      <c r="B76" s="367" t="s">
        <v>591</v>
      </c>
      <c r="C76" s="186" t="str">
        <f>IF(BS!D62=0,"",BS!D62)</f>
        <v/>
      </c>
      <c r="D76" s="133" t="str">
        <f>IF(BS!E62=0,"",BS!E62)</f>
        <v/>
      </c>
      <c r="E76" s="129"/>
      <c r="F76" s="133" t="str">
        <f>IF(BS!F62=0,"",BS!F62)</f>
        <v/>
      </c>
      <c r="G76" s="129"/>
      <c r="H76" s="133" t="str">
        <f>IF(BS!G62=0,"",BS!G62)</f>
        <v/>
      </c>
    </row>
    <row r="77" spans="2:8">
      <c r="B77" s="367" t="s">
        <v>592</v>
      </c>
      <c r="C77" s="186" t="str">
        <f>IF(BS!D63=0,"",BS!D63)</f>
        <v/>
      </c>
      <c r="D77" s="134" t="str">
        <f>IF(BS!E63=0,"",BS!E63)</f>
        <v/>
      </c>
      <c r="E77" s="129"/>
      <c r="F77" s="134" t="str">
        <f>IF(BS!F63=0,"",BS!F63)</f>
        <v/>
      </c>
      <c r="G77" s="129"/>
      <c r="H77" s="134" t="str">
        <f>IF(BS!G63=0,"",BS!G63)</f>
        <v/>
      </c>
    </row>
    <row r="78" spans="2:8" ht="5.0999999999999996" customHeight="1">
      <c r="B78" s="130"/>
      <c r="D78" s="128"/>
      <c r="E78" s="129"/>
      <c r="F78" s="128"/>
      <c r="G78" s="129"/>
      <c r="H78" s="128"/>
    </row>
    <row r="79" spans="2:8">
      <c r="B79" s="366" t="s">
        <v>593</v>
      </c>
      <c r="C79" s="186" t="str">
        <f>IF(BS!D64=0,"",BS!D64)</f>
        <v/>
      </c>
      <c r="D79" s="129" t="str">
        <f>IF(BS!E64=0,"",BS!E64)</f>
        <v/>
      </c>
      <c r="E79" s="129"/>
      <c r="F79" s="129" t="str">
        <f>IF(BS!F64=0,"",BS!F64)</f>
        <v/>
      </c>
      <c r="G79" s="129"/>
      <c r="H79" s="129" t="str">
        <f>IF(BS!G64=0,"",BS!G64)</f>
        <v/>
      </c>
    </row>
    <row r="80" spans="2:8" ht="5.0999999999999996" customHeight="1">
      <c r="B80" s="130"/>
      <c r="D80" s="129"/>
      <c r="E80" s="129"/>
      <c r="F80" s="129"/>
      <c r="G80" s="129"/>
      <c r="H80" s="129"/>
    </row>
    <row r="81" spans="2:8">
      <c r="B81" s="366" t="s">
        <v>594</v>
      </c>
      <c r="C81" s="186" t="str">
        <f>IF(BS!D65=0,"",BS!D65)</f>
        <v/>
      </c>
      <c r="D81" s="127">
        <f>IF(BS!E65=0,"",BS!E65)</f>
        <v>92</v>
      </c>
      <c r="E81" s="127"/>
      <c r="F81" s="127">
        <f>IF(BS!F65=0,"",BS!F65)</f>
        <v>687</v>
      </c>
      <c r="G81" s="127"/>
      <c r="H81" s="127">
        <f>IF(BS!G65=0,"",BS!G65)</f>
        <v>612</v>
      </c>
    </row>
    <row r="82" spans="2:8" ht="5.0999999999999996" customHeight="1">
      <c r="B82" s="130"/>
      <c r="D82" s="127"/>
      <c r="E82" s="127"/>
      <c r="F82" s="127"/>
      <c r="G82" s="127"/>
      <c r="H82" s="127"/>
    </row>
    <row r="83" spans="2:8" ht="22.5">
      <c r="B83" s="366" t="s">
        <v>595</v>
      </c>
      <c r="C83" s="186" t="str">
        <f>IF(BS!D66=0,"",BS!D66)</f>
        <v/>
      </c>
      <c r="D83" s="129" t="str">
        <f>IF(BS!E66=0,"",BS!E66)</f>
        <v/>
      </c>
      <c r="E83" s="129"/>
      <c r="F83" s="129" t="str">
        <f>IF(BS!F66=0,"",BS!F66)</f>
        <v/>
      </c>
      <c r="G83" s="129"/>
      <c r="H83" s="129" t="str">
        <f>IF(BS!G66=0,"",BS!G66)</f>
        <v/>
      </c>
    </row>
    <row r="84" spans="2:8" ht="5.0999999999999996" customHeight="1">
      <c r="B84" s="130"/>
      <c r="D84" s="129"/>
      <c r="E84" s="129"/>
      <c r="F84" s="129"/>
      <c r="G84" s="129"/>
      <c r="H84" s="129"/>
    </row>
    <row r="85" spans="2:8">
      <c r="B85" s="366" t="s">
        <v>596</v>
      </c>
      <c r="C85" s="186" t="str">
        <f>IF(BS!D67=0,"",BS!D67)</f>
        <v>18</v>
      </c>
      <c r="D85" s="129">
        <f>IF(BS!E67=0,"",BS!E67)</f>
        <v>24325</v>
      </c>
      <c r="E85" s="129"/>
      <c r="F85" s="129">
        <f>IF(BS!F67=0,"",BS!F67)</f>
        <v>2419</v>
      </c>
      <c r="G85" s="129"/>
      <c r="H85" s="129">
        <f>IF(BS!G67=0,"",BS!G67)</f>
        <v>20636</v>
      </c>
    </row>
    <row r="86" spans="2:8">
      <c r="B86" s="367" t="s">
        <v>597</v>
      </c>
      <c r="C86" s="186" t="str">
        <f>IF(BS!D68=0,"",BS!D68)</f>
        <v/>
      </c>
      <c r="D86" s="131" t="str">
        <f>IF(BS!E68=0,"",BS!E68)</f>
        <v/>
      </c>
      <c r="E86" s="129"/>
      <c r="F86" s="131" t="str">
        <f>IF(BS!F68=0,"",BS!F68)</f>
        <v/>
      </c>
      <c r="G86" s="129"/>
      <c r="H86" s="131" t="str">
        <f>IF(BS!G68=0,"",BS!G68)</f>
        <v/>
      </c>
    </row>
    <row r="87" spans="2:8">
      <c r="B87" s="367" t="s">
        <v>598</v>
      </c>
      <c r="C87" s="186" t="str">
        <f>IF(BS!D69=0,"",BS!D69)</f>
        <v/>
      </c>
      <c r="D87" s="132" t="str">
        <f>IF(BS!E69=0,"",BS!E69)</f>
        <v/>
      </c>
      <c r="E87" s="129"/>
      <c r="F87" s="132" t="str">
        <f>IF(BS!F69=0,"",BS!F69)</f>
        <v/>
      </c>
      <c r="G87" s="129"/>
      <c r="H87" s="132" t="str">
        <f>IF(BS!G69=0,"",BS!G69)</f>
        <v/>
      </c>
    </row>
    <row r="88" spans="2:8">
      <c r="B88" s="367" t="s">
        <v>599</v>
      </c>
      <c r="C88" s="186" t="str">
        <f>IF(BS!D70=0,"",BS!D70)</f>
        <v/>
      </c>
      <c r="D88" s="132" t="str">
        <f>IF(BS!E70=0,"",BS!E70)</f>
        <v/>
      </c>
      <c r="E88" s="129"/>
      <c r="F88" s="132" t="str">
        <f>IF(BS!F70=0,"",BS!F70)</f>
        <v/>
      </c>
      <c r="G88" s="129"/>
      <c r="H88" s="132" t="str">
        <f>IF(BS!G70=0,"",BS!G70)</f>
        <v/>
      </c>
    </row>
    <row r="89" spans="2:8">
      <c r="B89" s="367" t="s">
        <v>600</v>
      </c>
      <c r="C89" s="186" t="str">
        <f>IF(BS!D71=0,"",BS!D71)</f>
        <v/>
      </c>
      <c r="D89" s="132" t="str">
        <f>IF(BS!E71=0,"",BS!E71)</f>
        <v/>
      </c>
      <c r="E89" s="129"/>
      <c r="F89" s="132" t="str">
        <f>IF(BS!F71=0,"",BS!F71)</f>
        <v/>
      </c>
      <c r="G89" s="129"/>
      <c r="H89" s="132" t="str">
        <f>IF(BS!G71=0,"",BS!G71)</f>
        <v/>
      </c>
    </row>
    <row r="90" spans="2:8">
      <c r="B90" s="368" t="s">
        <v>601</v>
      </c>
      <c r="C90" s="186" t="str">
        <f>IF(BS!D72=0,"",BS!D72)</f>
        <v/>
      </c>
      <c r="D90" s="134">
        <f>IF(BS!E72=0,"",BS!E72)</f>
        <v>24325</v>
      </c>
      <c r="E90" s="129"/>
      <c r="F90" s="134">
        <f>IF(BS!F72=0,"",BS!F72)</f>
        <v>2419</v>
      </c>
      <c r="G90" s="129"/>
      <c r="H90" s="134">
        <f>IF(BS!G72=0,"",BS!G72)</f>
        <v>20636</v>
      </c>
    </row>
    <row r="91" spans="2:8" ht="5.0999999999999996" customHeight="1">
      <c r="B91" s="130"/>
      <c r="D91" s="128"/>
      <c r="E91" s="129"/>
      <c r="F91" s="128"/>
      <c r="G91" s="129"/>
      <c r="H91" s="128"/>
    </row>
    <row r="92" spans="2:8">
      <c r="B92" s="366" t="s">
        <v>602</v>
      </c>
      <c r="C92" s="186" t="str">
        <f>IF(BS!D73=0,"",BS!D73)</f>
        <v>19</v>
      </c>
      <c r="D92" s="129">
        <f>IF(BS!E73=0,"",BS!E73)</f>
        <v>63278</v>
      </c>
      <c r="E92" s="129"/>
      <c r="F92" s="129">
        <f>IF(BS!F73=0,"",BS!F73)</f>
        <v>59699</v>
      </c>
      <c r="G92" s="129"/>
      <c r="H92" s="129">
        <f>IF(BS!G73=0,"",BS!G73)</f>
        <v>35053</v>
      </c>
    </row>
    <row r="93" spans="2:8" ht="5.0999999999999996" customHeight="1">
      <c r="B93" s="130"/>
      <c r="D93" s="129"/>
      <c r="E93" s="129"/>
      <c r="F93" s="129"/>
      <c r="G93" s="129"/>
      <c r="H93" s="129"/>
    </row>
    <row r="94" spans="2:8">
      <c r="B94" s="366" t="s">
        <v>603</v>
      </c>
      <c r="C94" s="186" t="str">
        <f>IF(BS!D74=0,"",BS!D74)</f>
        <v>20</v>
      </c>
      <c r="D94" s="129">
        <f>IF(BS!E74=0,"",BS!E74)</f>
        <v>1173</v>
      </c>
      <c r="E94" s="129"/>
      <c r="F94" s="129">
        <f>IF(BS!F74=0,"",BS!F74)</f>
        <v>1278</v>
      </c>
      <c r="G94" s="129"/>
      <c r="H94" s="129">
        <f>IF(BS!G74=0,"",BS!G74)</f>
        <v>1113</v>
      </c>
    </row>
    <row r="95" spans="2:8" ht="5.0999999999999996" customHeight="1">
      <c r="B95" s="130"/>
      <c r="D95" s="129"/>
      <c r="E95" s="129"/>
      <c r="F95" s="129"/>
      <c r="G95" s="129"/>
      <c r="H95" s="129"/>
    </row>
    <row r="96" spans="2:8">
      <c r="B96" s="366" t="s">
        <v>604</v>
      </c>
      <c r="C96" s="186" t="str">
        <f>IF(BS!D75=0,"",BS!D75)</f>
        <v>21</v>
      </c>
      <c r="D96" s="129">
        <f>IF(BS!E75=0,"",BS!E75)</f>
        <v>2491</v>
      </c>
      <c r="E96" s="129"/>
      <c r="F96" s="129">
        <f>IF(BS!F75=0,"",BS!F75)</f>
        <v>3271</v>
      </c>
      <c r="G96" s="129"/>
      <c r="H96" s="129">
        <f>IF(BS!G75=0,"",BS!G75)</f>
        <v>4516</v>
      </c>
    </row>
    <row r="97" spans="2:8" ht="5.0999999999999996" customHeight="1">
      <c r="B97" s="130"/>
      <c r="D97" s="129"/>
      <c r="E97" s="129"/>
      <c r="F97" s="129"/>
      <c r="G97" s="129"/>
      <c r="H97" s="129"/>
    </row>
    <row r="98" spans="2:8">
      <c r="B98" s="370" t="s">
        <v>605</v>
      </c>
      <c r="C98" s="186" t="str">
        <f>IF(BS!D76=0,"",BS!D76)</f>
        <v/>
      </c>
      <c r="D98" s="135">
        <f>IF(BS!E76=0,"",BS!E76)</f>
        <v>163782</v>
      </c>
      <c r="E98" s="129"/>
      <c r="F98" s="135">
        <f>IF(BS!F76=0,"",BS!F76)</f>
        <v>136955</v>
      </c>
      <c r="G98" s="129"/>
      <c r="H98" s="135">
        <f>IF(BS!G76=0,"",BS!G76)</f>
        <v>142943</v>
      </c>
    </row>
    <row r="99" spans="2:8" ht="5.0999999999999996" customHeight="1">
      <c r="B99" s="130"/>
      <c r="D99" s="129"/>
      <c r="E99" s="129"/>
      <c r="F99" s="129"/>
      <c r="G99" s="129"/>
      <c r="H99" s="129"/>
    </row>
    <row r="100" spans="2:8">
      <c r="B100" s="366" t="s">
        <v>606</v>
      </c>
      <c r="C100" s="186" t="str">
        <f>IF(BS!D77=0,"",BS!D77)</f>
        <v/>
      </c>
      <c r="D100" s="129">
        <f>IF(BS!E77=0,"",BS!E77)</f>
        <v>988</v>
      </c>
      <c r="E100" s="129"/>
      <c r="F100" s="129">
        <f>IF(BS!F77=0,"",BS!F77)</f>
        <v>988</v>
      </c>
      <c r="G100" s="129"/>
      <c r="H100" s="129">
        <f>IF(BS!G77=0,"",BS!G77)</f>
        <v>988</v>
      </c>
    </row>
    <row r="101" spans="2:8" ht="16.5" customHeight="1">
      <c r="B101" s="130"/>
      <c r="D101" s="128"/>
      <c r="E101" s="128"/>
      <c r="F101" s="128"/>
      <c r="G101" s="128"/>
      <c r="H101" s="128"/>
    </row>
    <row r="102" spans="2:8" ht="5.0999999999999996" customHeight="1">
      <c r="B102" s="130"/>
      <c r="D102" s="128"/>
      <c r="E102" s="128"/>
      <c r="F102" s="128"/>
      <c r="G102" s="128"/>
      <c r="H102" s="128"/>
    </row>
    <row r="103" spans="2:8">
      <c r="B103" s="369" t="s">
        <v>607</v>
      </c>
      <c r="C103" s="186" t="str">
        <f>IF(BS!D80=0,"",BS!D80)</f>
        <v/>
      </c>
      <c r="D103" s="129" t="str">
        <f>IF(BS!E80=0,"",BS!E80)</f>
        <v/>
      </c>
      <c r="E103" s="129"/>
      <c r="F103" s="129" t="str">
        <f>IF(BS!F80=0,"",BS!F80)</f>
        <v/>
      </c>
      <c r="G103" s="129"/>
      <c r="H103" s="129" t="str">
        <f>IF(BS!G80=0,"",BS!G80)</f>
        <v/>
      </c>
    </row>
    <row r="104" spans="2:8" ht="5.0999999999999996" customHeight="1">
      <c r="B104" s="130"/>
      <c r="D104" s="129"/>
      <c r="E104" s="129"/>
      <c r="F104" s="129"/>
      <c r="G104" s="129"/>
      <c r="H104" s="129"/>
    </row>
    <row r="105" spans="2:8">
      <c r="B105" s="366" t="s">
        <v>608</v>
      </c>
      <c r="C105" s="186" t="str">
        <f>IF(BS!D81=0,"",BS!D81)</f>
        <v>24</v>
      </c>
      <c r="D105" s="129">
        <f>IF(BS!E81=0,"",BS!E81)</f>
        <v>46410</v>
      </c>
      <c r="E105" s="129"/>
      <c r="F105" s="129">
        <f>IF(BS!F81=0,"",BS!F81)</f>
        <v>46410</v>
      </c>
      <c r="G105" s="129"/>
      <c r="H105" s="129">
        <f>IF(BS!G81=0,"",BS!G81)</f>
        <v>46410</v>
      </c>
    </row>
    <row r="106" spans="2:8">
      <c r="B106" s="368" t="s">
        <v>609</v>
      </c>
      <c r="C106" s="186" t="str">
        <f>IF(BS!D82=0,"",BS!D82)</f>
        <v/>
      </c>
      <c r="D106" s="131" t="str">
        <f>IF(BS!E82=0,"",BS!E82)</f>
        <v/>
      </c>
      <c r="E106" s="129"/>
      <c r="F106" s="131" t="str">
        <f>IF(BS!F82=0,"",BS!F82)</f>
        <v/>
      </c>
      <c r="G106" s="129"/>
      <c r="H106" s="131" t="str">
        <f>IF(BS!G82=0,"",BS!G82)</f>
        <v/>
      </c>
    </row>
    <row r="107" spans="2:8">
      <c r="B107" s="368" t="s">
        <v>610</v>
      </c>
      <c r="C107" s="186" t="str">
        <f>IF(BS!D83=0,"",BS!D83)</f>
        <v/>
      </c>
      <c r="D107" s="132" t="str">
        <f>IF(BS!E83=0,"",BS!E83)</f>
        <v/>
      </c>
      <c r="E107" s="129"/>
      <c r="F107" s="132" t="str">
        <f>IF(BS!F83=0,"",BS!F83)</f>
        <v/>
      </c>
      <c r="G107" s="129"/>
      <c r="H107" s="132" t="str">
        <f>IF(BS!G83=0,"",BS!G83)</f>
        <v/>
      </c>
    </row>
    <row r="108" spans="2:8">
      <c r="B108" s="368" t="s">
        <v>611</v>
      </c>
      <c r="C108" s="186" t="str">
        <f>IF(BS!D84=0,"",BS!D84)</f>
        <v/>
      </c>
      <c r="D108" s="132" t="str">
        <f>IF(BS!E84=0,"",BS!E84)</f>
        <v/>
      </c>
      <c r="E108" s="129"/>
      <c r="F108" s="132" t="str">
        <f>IF(BS!F84=0,"",BS!F84)</f>
        <v/>
      </c>
      <c r="G108" s="129"/>
      <c r="H108" s="132" t="str">
        <f>IF(BS!G84=0,"",BS!G84)</f>
        <v/>
      </c>
    </row>
    <row r="109" spans="2:8">
      <c r="B109" s="368" t="s">
        <v>612</v>
      </c>
      <c r="C109" s="186" t="str">
        <f>IF(BS!D85=0,"",BS!D85)</f>
        <v/>
      </c>
      <c r="D109" s="132">
        <f>IF(BS!E85=0,"",BS!E85)</f>
        <v>44931</v>
      </c>
      <c r="E109" s="129"/>
      <c r="F109" s="132">
        <f>IF(BS!F85=0,"",BS!F85)</f>
        <v>44931</v>
      </c>
      <c r="G109" s="129"/>
      <c r="H109" s="132">
        <f>IF(BS!G85=0,"",BS!G85)</f>
        <v>44931</v>
      </c>
    </row>
    <row r="110" spans="2:8">
      <c r="B110" s="368" t="s">
        <v>613</v>
      </c>
      <c r="C110" s="186" t="str">
        <f>IF(BS!D86=0,"",BS!D86)</f>
        <v/>
      </c>
      <c r="D110" s="133" t="str">
        <f>IF(BS!E86=0,"",BS!E86)</f>
        <v/>
      </c>
      <c r="E110" s="129"/>
      <c r="F110" s="133" t="str">
        <f>IF(BS!F86=0,"",BS!F86)</f>
        <v/>
      </c>
      <c r="G110" s="129"/>
      <c r="H110" s="133" t="str">
        <f>IF(BS!G86=0,"",BS!G86)</f>
        <v/>
      </c>
    </row>
    <row r="111" spans="2:8">
      <c r="B111" s="368" t="s">
        <v>614</v>
      </c>
      <c r="C111" s="186" t="str">
        <f>IF(BS!D87=0,"",BS!D87)</f>
        <v/>
      </c>
      <c r="D111" s="132" t="str">
        <f>IF(BS!E87=0,"",BS!E87)</f>
        <v/>
      </c>
      <c r="E111" s="129"/>
      <c r="F111" s="132" t="str">
        <f>IF(BS!F87=0,"",BS!F87)</f>
        <v/>
      </c>
      <c r="G111" s="129"/>
      <c r="H111" s="132" t="str">
        <f>IF(BS!G87=0,"",BS!G87)</f>
        <v/>
      </c>
    </row>
    <row r="112" spans="2:8">
      <c r="B112" s="368" t="s">
        <v>615</v>
      </c>
      <c r="C112" s="186" t="str">
        <f>IF(BS!D88=0,"",BS!D88)</f>
        <v/>
      </c>
      <c r="D112" s="132" t="str">
        <f>IF(BS!E88=0,"",BS!E88)</f>
        <v/>
      </c>
      <c r="E112" s="129"/>
      <c r="F112" s="132" t="str">
        <f>IF(BS!F88=0,"",BS!F88)</f>
        <v/>
      </c>
      <c r="G112" s="129"/>
      <c r="H112" s="132" t="str">
        <f>IF(BS!G88=0,"",BS!G88)</f>
        <v/>
      </c>
    </row>
    <row r="113" spans="2:8">
      <c r="B113" s="368" t="s">
        <v>616</v>
      </c>
      <c r="C113" s="186" t="str">
        <f>IF(BS!D89=0,"",BS!D89)</f>
        <v/>
      </c>
      <c r="D113" s="134">
        <f>IF(BS!E89=0,"",BS!E89)</f>
        <v>1479</v>
      </c>
      <c r="E113" s="129"/>
      <c r="F113" s="134">
        <f>IF(BS!F89=0,"",BS!F89)</f>
        <v>1479</v>
      </c>
      <c r="G113" s="129"/>
      <c r="H113" s="134">
        <f>IF(BS!G89=0,"",BS!G89)</f>
        <v>1479</v>
      </c>
    </row>
    <row r="114" spans="2:8" ht="5.0999999999999996" customHeight="1">
      <c r="B114" s="130"/>
      <c r="D114" s="128"/>
      <c r="E114" s="129"/>
      <c r="F114" s="128"/>
      <c r="G114" s="129"/>
      <c r="H114" s="128"/>
    </row>
    <row r="115" spans="2:8">
      <c r="B115" s="366" t="s">
        <v>538</v>
      </c>
      <c r="C115" s="186" t="str">
        <f>IF(BS!D90=0,"",BS!D90)</f>
        <v/>
      </c>
      <c r="D115" s="128" t="str">
        <f>IF(BS!E90=0,"",BS!E90)</f>
        <v/>
      </c>
      <c r="E115" s="128"/>
      <c r="F115" s="128" t="str">
        <f>IF(BS!F90=0,"",BS!F90)</f>
        <v/>
      </c>
      <c r="G115" s="128"/>
      <c r="H115" s="128" t="str">
        <f>IF(BS!G90=0,"",BS!G90)</f>
        <v/>
      </c>
    </row>
    <row r="116" spans="2:8" ht="5.0999999999999996" customHeight="1">
      <c r="B116" s="130"/>
      <c r="D116" s="128"/>
      <c r="E116" s="128"/>
      <c r="F116" s="128"/>
      <c r="G116" s="128"/>
      <c r="H116" s="128"/>
    </row>
    <row r="117" spans="2:8">
      <c r="B117" s="366" t="s">
        <v>617</v>
      </c>
      <c r="C117" s="186" t="str">
        <f>IF(BS!D91=0,"",BS!D91)</f>
        <v/>
      </c>
      <c r="D117" s="128" t="str">
        <f>IF(BS!E91=0,"",BS!E91)</f>
        <v/>
      </c>
      <c r="E117" s="128"/>
      <c r="F117" s="128" t="str">
        <f>IF(BS!F91=0,"",BS!F91)</f>
        <v/>
      </c>
      <c r="G117" s="128"/>
      <c r="H117" s="128" t="str">
        <f>IF(BS!G91=0,"",BS!G91)</f>
        <v/>
      </c>
    </row>
    <row r="118" spans="2:8" ht="5.0999999999999996" customHeight="1">
      <c r="B118" s="130"/>
      <c r="D118" s="128"/>
      <c r="E118" s="128"/>
      <c r="F118" s="128"/>
      <c r="G118" s="128"/>
      <c r="H118" s="128"/>
    </row>
    <row r="119" spans="2:8">
      <c r="B119" s="366" t="s">
        <v>618</v>
      </c>
      <c r="C119" s="186" t="str">
        <f>IF(BS!D92=0,"",BS!D92)</f>
        <v/>
      </c>
      <c r="D119" s="128" t="str">
        <f>IF(BS!E92=0,"",BS!E92)</f>
        <v/>
      </c>
      <c r="E119" s="128"/>
      <c r="F119" s="128" t="str">
        <f>IF(BS!F92=0,"",BS!F92)</f>
        <v/>
      </c>
      <c r="G119" s="128"/>
      <c r="H119" s="128" t="str">
        <f>IF(BS!G92=0,"",BS!G92)</f>
        <v/>
      </c>
    </row>
    <row r="120" spans="2:8" ht="5.0999999999999996" customHeight="1">
      <c r="B120" s="130"/>
      <c r="D120" s="128"/>
      <c r="E120" s="128"/>
      <c r="F120" s="128"/>
      <c r="G120" s="128"/>
      <c r="H120" s="128"/>
    </row>
    <row r="121" spans="2:8" ht="11.25" customHeight="1">
      <c r="B121" s="366" t="s">
        <v>619</v>
      </c>
      <c r="C121" s="186" t="str">
        <f>IF(BS!D93=0,"",BS!D93)</f>
        <v/>
      </c>
      <c r="D121" s="128" t="str">
        <f>IF(BS!E93=0,"",BS!E93)</f>
        <v/>
      </c>
      <c r="E121" s="128"/>
      <c r="F121" s="128" t="str">
        <f>IF(BS!F93=0,"",BS!F93)</f>
        <v/>
      </c>
      <c r="G121" s="128"/>
      <c r="H121" s="128" t="str">
        <f>IF(BS!G93=0,"",BS!G93)</f>
        <v/>
      </c>
    </row>
    <row r="122" spans="2:8" ht="5.0999999999999996" customHeight="1">
      <c r="B122" s="130"/>
      <c r="D122" s="128"/>
      <c r="E122" s="128"/>
      <c r="F122" s="128"/>
      <c r="G122" s="128"/>
      <c r="H122" s="128"/>
    </row>
    <row r="123" spans="2:8" ht="24" customHeight="1">
      <c r="B123" s="371" t="s">
        <v>620</v>
      </c>
      <c r="C123" s="186" t="str">
        <f>IF(BS!D94=0,"",BS!D94)</f>
        <v/>
      </c>
      <c r="D123" s="128" t="str">
        <f>IF(BS!E94=0,"",BS!E94)</f>
        <v/>
      </c>
      <c r="E123" s="128"/>
      <c r="F123" s="128" t="str">
        <f>IF(BS!F94=0,"",BS!F94)</f>
        <v/>
      </c>
      <c r="G123" s="128"/>
      <c r="H123" s="128" t="str">
        <f>IF(BS!G94=0,"",BS!G94)</f>
        <v/>
      </c>
    </row>
    <row r="124" spans="2:8" ht="5.0999999999999996" customHeight="1">
      <c r="D124" s="128"/>
      <c r="E124" s="128"/>
      <c r="F124" s="128"/>
      <c r="G124" s="128"/>
      <c r="H124" s="128"/>
    </row>
    <row r="125" spans="2:8" ht="23.25" customHeight="1">
      <c r="B125" s="371" t="s">
        <v>621</v>
      </c>
      <c r="C125" s="186" t="str">
        <f>IF(BS!D95=0,"",BS!D95)</f>
        <v/>
      </c>
      <c r="D125" s="128" t="str">
        <f>IF(BS!E95=0,"",BS!E95)</f>
        <v/>
      </c>
      <c r="E125" s="128"/>
      <c r="F125" s="128" t="str">
        <f>IF(BS!F95=0,"",BS!F95)</f>
        <v/>
      </c>
      <c r="G125" s="128"/>
      <c r="H125" s="128" t="str">
        <f>IF(BS!G95=0,"",BS!G95)</f>
        <v/>
      </c>
    </row>
    <row r="126" spans="2:8" ht="5.0999999999999996" customHeight="1">
      <c r="D126" s="128"/>
      <c r="E126" s="128"/>
      <c r="F126" s="128"/>
      <c r="G126" s="128"/>
      <c r="H126" s="128"/>
    </row>
    <row r="127" spans="2:8" ht="11.25" customHeight="1">
      <c r="B127" s="366" t="s">
        <v>622</v>
      </c>
      <c r="C127" s="186" t="str">
        <f>IF(BS!D96=0,"",BS!D96)</f>
        <v/>
      </c>
      <c r="D127" s="129" t="str">
        <f>IF(BS!E96=0,"",BS!E96)</f>
        <v/>
      </c>
      <c r="E127" s="129"/>
      <c r="F127" s="129" t="str">
        <f>IF(BS!F96=0,"",BS!F96)</f>
        <v/>
      </c>
      <c r="G127" s="129"/>
      <c r="H127" s="129" t="str">
        <f>IF(BS!G96=0,"",BS!G96)</f>
        <v/>
      </c>
    </row>
    <row r="128" spans="2:8">
      <c r="B128" s="368" t="s">
        <v>623</v>
      </c>
      <c r="C128" s="186" t="str">
        <f>IF(BS!D97=0,"",BS!D97)</f>
        <v/>
      </c>
      <c r="D128" s="131" t="str">
        <f>IF(BS!E97=0,"",BS!E97)</f>
        <v/>
      </c>
      <c r="E128" s="129"/>
      <c r="F128" s="131" t="str">
        <f>IF(BS!F97=0,"",BS!F97)</f>
        <v/>
      </c>
      <c r="G128" s="129"/>
      <c r="H128" s="131" t="str">
        <f>IF(BS!G97=0,"",BS!G97)</f>
        <v/>
      </c>
    </row>
    <row r="129" spans="2:8">
      <c r="B129" s="368" t="s">
        <v>624</v>
      </c>
      <c r="C129" s="186" t="str">
        <f>IF(BS!D98=0,"",BS!D98)</f>
        <v/>
      </c>
      <c r="D129" s="134" t="str">
        <f>IF(BS!E98=0,"",BS!E98)</f>
        <v/>
      </c>
      <c r="E129" s="129"/>
      <c r="F129" s="134" t="str">
        <f>IF(BS!F98=0,"",BS!F98)</f>
        <v/>
      </c>
      <c r="G129" s="129"/>
      <c r="H129" s="134" t="str">
        <f>IF(BS!G98=0,"",BS!G98)</f>
        <v/>
      </c>
    </row>
    <row r="130" spans="2:8" ht="5.0999999999999996" customHeight="1">
      <c r="B130" s="130"/>
      <c r="D130" s="128"/>
      <c r="E130" s="129"/>
      <c r="F130" s="128"/>
      <c r="G130" s="129"/>
      <c r="H130" s="128"/>
    </row>
    <row r="131" spans="2:8">
      <c r="B131" s="366" t="s">
        <v>625</v>
      </c>
      <c r="C131" s="186" t="str">
        <f>IF(BS!D99=0,"",BS!D99)</f>
        <v/>
      </c>
      <c r="D131" s="129" t="str">
        <f>IF(BS!E99=0,"",BS!E99)</f>
        <v/>
      </c>
      <c r="E131" s="129"/>
      <c r="F131" s="129" t="str">
        <f>IF(BS!F99=0,"",BS!F99)</f>
        <v/>
      </c>
      <c r="G131" s="129"/>
      <c r="H131" s="129" t="str">
        <f>IF(BS!G99=0,"",BS!G99)</f>
        <v/>
      </c>
    </row>
    <row r="132" spans="2:8" ht="5.0999999999999996" customHeight="1">
      <c r="B132" s="130"/>
      <c r="D132" s="129"/>
      <c r="E132" s="129"/>
      <c r="F132" s="129"/>
      <c r="G132" s="129"/>
      <c r="H132" s="129"/>
    </row>
    <row r="133" spans="2:8">
      <c r="B133" s="366" t="s">
        <v>626</v>
      </c>
      <c r="C133" s="186" t="str">
        <f>IF(BS!D100=0,"",BS!D100)</f>
        <v/>
      </c>
      <c r="D133" s="129">
        <f>IF(BS!E100=0,"",BS!E100)</f>
        <v>638971</v>
      </c>
      <c r="E133" s="129"/>
      <c r="F133" s="129">
        <f>IF(BS!F100=0,"",BS!F100)</f>
        <v>489275</v>
      </c>
      <c r="G133" s="129"/>
      <c r="H133" s="129">
        <f>IF(BS!G100=0,"",BS!G100)</f>
        <v>225801</v>
      </c>
    </row>
    <row r="134" spans="2:8">
      <c r="B134" s="368" t="s">
        <v>627</v>
      </c>
      <c r="C134" s="186" t="str">
        <f>IF(BS!D101=0,"",BS!D101)</f>
        <v>25</v>
      </c>
      <c r="D134" s="131">
        <f>IF(BS!E101=0,"",BS!E101)</f>
        <v>489275</v>
      </c>
      <c r="E134" s="129"/>
      <c r="F134" s="131">
        <f>IF(BS!F101=0,"",BS!F101)</f>
        <v>225790</v>
      </c>
      <c r="G134" s="129"/>
      <c r="H134" s="131">
        <f>IF(BS!G101=0,"",BS!G101)</f>
        <v>134875</v>
      </c>
    </row>
    <row r="135" spans="2:8">
      <c r="B135" s="368" t="s">
        <v>628</v>
      </c>
      <c r="C135" s="186" t="str">
        <f>IF(BS!D102=0,"",BS!D102)</f>
        <v>25</v>
      </c>
      <c r="D135" s="134">
        <f>IF(BS!E102=0,"",BS!E102)</f>
        <v>149696</v>
      </c>
      <c r="E135" s="129"/>
      <c r="F135" s="134">
        <f>IF(BS!F102=0,"",BS!F102)</f>
        <v>263485</v>
      </c>
      <c r="G135" s="129"/>
      <c r="H135" s="134">
        <f>IF(BS!G102=0,"",BS!G102)</f>
        <v>90926</v>
      </c>
    </row>
    <row r="136" spans="2:8" ht="5.0999999999999996" customHeight="1">
      <c r="B136" s="130"/>
      <c r="D136" s="129"/>
      <c r="E136" s="129"/>
      <c r="F136" s="129"/>
      <c r="G136" s="129"/>
      <c r="H136" s="129"/>
    </row>
    <row r="137" spans="2:8">
      <c r="B137" s="366" t="s">
        <v>629</v>
      </c>
      <c r="C137" s="186" t="str">
        <f>IF(BS!D103=0,"",BS!D103)</f>
        <v/>
      </c>
      <c r="D137" s="129" t="str">
        <f>IF(BS!E103=0,"",BS!E103)</f>
        <v/>
      </c>
      <c r="E137" s="129"/>
      <c r="F137" s="129" t="str">
        <f>IF(BS!F103=0,"",BS!F103)</f>
        <v/>
      </c>
      <c r="G137" s="129"/>
      <c r="H137" s="129" t="str">
        <f>IF(BS!G103=0,"",BS!G103)</f>
        <v/>
      </c>
    </row>
    <row r="138" spans="2:8" ht="5.0999999999999996" customHeight="1">
      <c r="B138" s="130"/>
      <c r="D138" s="129"/>
      <c r="E138" s="129"/>
      <c r="F138" s="129"/>
      <c r="G138" s="129"/>
      <c r="H138" s="129"/>
    </row>
    <row r="139" spans="2:8">
      <c r="B139" s="366" t="s">
        <v>630</v>
      </c>
      <c r="C139" s="186" t="str">
        <f>IF(BS!D104=0,"",BS!D104)</f>
        <v/>
      </c>
      <c r="D139" s="129" t="str">
        <f>IF(BS!E104=0,"",BS!E104)</f>
        <v/>
      </c>
      <c r="E139" s="129"/>
      <c r="F139" s="129" t="str">
        <f>IF(BS!F104=0,"",BS!F104)</f>
        <v/>
      </c>
      <c r="G139" s="129"/>
      <c r="H139" s="129" t="str">
        <f>IF(BS!G104=0,"",BS!G104)</f>
        <v/>
      </c>
    </row>
    <row r="140" spans="2:8">
      <c r="B140" s="367" t="s">
        <v>631</v>
      </c>
      <c r="C140" s="186" t="str">
        <f>IF(BS!D105=0,"",BS!D105)</f>
        <v/>
      </c>
      <c r="D140" s="131" t="str">
        <f>IF(BS!E105=0,"",BS!E105)</f>
        <v/>
      </c>
      <c r="E140" s="129"/>
      <c r="F140" s="131" t="str">
        <f>IF(BS!F105=0,"",BS!F105)</f>
        <v/>
      </c>
      <c r="G140" s="129"/>
      <c r="H140" s="131" t="str">
        <f>IF(BS!G105=0,"",BS!G105)</f>
        <v/>
      </c>
    </row>
    <row r="141" spans="2:8">
      <c r="B141" s="367" t="s">
        <v>632</v>
      </c>
      <c r="C141" s="186" t="str">
        <f>IF(BS!D106=0,"",BS!D106)</f>
        <v/>
      </c>
      <c r="D141" s="132" t="str">
        <f>IF(BS!E106=0,"",BS!E106)</f>
        <v/>
      </c>
      <c r="E141" s="129"/>
      <c r="F141" s="132" t="str">
        <f>IF(BS!F106=0,"",BS!F106)</f>
        <v/>
      </c>
      <c r="G141" s="129"/>
      <c r="H141" s="132" t="str">
        <f>IF(BS!G106=0,"",BS!G106)</f>
        <v/>
      </c>
    </row>
    <row r="142" spans="2:8">
      <c r="B142" s="367" t="s">
        <v>633</v>
      </c>
      <c r="C142" s="186" t="str">
        <f>IF(BS!D107=0,"",BS!D107)</f>
        <v/>
      </c>
      <c r="D142" s="132" t="str">
        <f>IF(BS!E107=0,"",BS!E107)</f>
        <v/>
      </c>
      <c r="E142" s="129"/>
      <c r="F142" s="132" t="str">
        <f>IF(BS!F107=0,"",BS!F107)</f>
        <v/>
      </c>
      <c r="G142" s="129"/>
      <c r="H142" s="132" t="str">
        <f>IF(BS!G107=0,"",BS!G107)</f>
        <v/>
      </c>
    </row>
    <row r="143" spans="2:8">
      <c r="B143" s="367" t="s">
        <v>634</v>
      </c>
      <c r="C143" s="186" t="str">
        <f>IF(BS!D108=0,"",BS!D108)</f>
        <v/>
      </c>
      <c r="D143" s="132" t="str">
        <f>IF(BS!E108=0,"",BS!E108)</f>
        <v/>
      </c>
      <c r="E143" s="129"/>
      <c r="F143" s="132" t="str">
        <f>IF(BS!F108=0,"",BS!F108)</f>
        <v/>
      </c>
      <c r="G143" s="129"/>
      <c r="H143" s="132" t="str">
        <f>IF(BS!G108=0,"",BS!G108)</f>
        <v/>
      </c>
    </row>
    <row r="144" spans="2:8">
      <c r="B144" s="367" t="s">
        <v>635</v>
      </c>
      <c r="C144" s="186" t="str">
        <f>IF(BS!D109=0,"",BS!D109)</f>
        <v/>
      </c>
      <c r="D144" s="133" t="str">
        <f>IF(BS!E109=0,"",BS!E109)</f>
        <v/>
      </c>
      <c r="E144" s="129"/>
      <c r="F144" s="133" t="str">
        <f>IF(BS!F109=0,"",BS!F109)</f>
        <v/>
      </c>
      <c r="G144" s="129"/>
      <c r="H144" s="133" t="str">
        <f>IF(BS!G109=0,"",BS!G109)</f>
        <v/>
      </c>
    </row>
    <row r="145" spans="2:8">
      <c r="B145" s="367" t="s">
        <v>636</v>
      </c>
      <c r="C145" s="186" t="str">
        <f>IF(BS!D110=0,"",BS!D110)</f>
        <v/>
      </c>
      <c r="D145" s="134" t="str">
        <f>IF(BS!E110=0,"",BS!E110)</f>
        <v/>
      </c>
      <c r="E145" s="129"/>
      <c r="F145" s="134" t="str">
        <f>IF(BS!F110=0,"",BS!F110)</f>
        <v/>
      </c>
      <c r="G145" s="129"/>
      <c r="H145" s="134" t="str">
        <f>IF(BS!G110=0,"",BS!G110)</f>
        <v/>
      </c>
    </row>
    <row r="146" spans="2:8" ht="5.0999999999999996" customHeight="1">
      <c r="B146" s="130"/>
      <c r="D146" s="128"/>
      <c r="E146" s="129"/>
      <c r="F146" s="128"/>
      <c r="G146" s="129"/>
      <c r="H146" s="128"/>
    </row>
    <row r="147" spans="2:8">
      <c r="B147" s="366" t="s">
        <v>637</v>
      </c>
      <c r="C147" s="186" t="str">
        <f>IF(BS!D111=0,"",BS!D111)</f>
        <v/>
      </c>
      <c r="D147" s="129" t="str">
        <f>IF(BS!E111=0,"",BS!E111)</f>
        <v/>
      </c>
      <c r="E147" s="129"/>
      <c r="F147" s="129" t="str">
        <f>IF(BS!F111=0,"",BS!F111)</f>
        <v/>
      </c>
      <c r="G147" s="129"/>
      <c r="H147" s="129" t="str">
        <f>IF(BS!G111=0,"",BS!G111)</f>
        <v/>
      </c>
    </row>
    <row r="148" spans="2:8">
      <c r="B148" s="368" t="s">
        <v>638</v>
      </c>
      <c r="C148" s="186" t="str">
        <f>IF(BS!D112=0,"",BS!D112)</f>
        <v/>
      </c>
      <c r="D148" s="131" t="str">
        <f>IF(BS!E112=0,"",BS!E112)</f>
        <v/>
      </c>
      <c r="E148" s="129"/>
      <c r="F148" s="131" t="str">
        <f>IF(BS!F112=0,"",BS!F112)</f>
        <v/>
      </c>
      <c r="G148" s="129"/>
      <c r="H148" s="131" t="str">
        <f>IF(BS!G112=0,"",BS!G112)</f>
        <v/>
      </c>
    </row>
    <row r="149" spans="2:8">
      <c r="B149" s="368" t="s">
        <v>639</v>
      </c>
      <c r="C149" s="186" t="str">
        <f>IF(BS!D113=0,"",BS!D113)</f>
        <v/>
      </c>
      <c r="D149" s="132" t="str">
        <f>IF(BS!E113=0,"",BS!E113)</f>
        <v/>
      </c>
      <c r="E149" s="129"/>
      <c r="F149" s="132" t="str">
        <f>IF(BS!F113=0,"",BS!F113)</f>
        <v/>
      </c>
      <c r="G149" s="129"/>
      <c r="H149" s="132" t="str">
        <f>IF(BS!G113=0,"",BS!G113)</f>
        <v/>
      </c>
    </row>
    <row r="150" spans="2:8">
      <c r="B150" s="368" t="s">
        <v>640</v>
      </c>
      <c r="C150" s="186" t="str">
        <f>IF(BS!D114=0,"",BS!D114)</f>
        <v/>
      </c>
      <c r="D150" s="132" t="str">
        <f>IF(BS!E114=0,"",BS!E114)</f>
        <v/>
      </c>
      <c r="E150" s="129"/>
      <c r="F150" s="132" t="str">
        <f>IF(BS!F114=0,"",BS!F114)</f>
        <v/>
      </c>
      <c r="G150" s="129"/>
      <c r="H150" s="132" t="str">
        <f>IF(BS!G114=0,"",BS!G114)</f>
        <v/>
      </c>
    </row>
    <row r="151" spans="2:8">
      <c r="B151" s="368" t="s">
        <v>641</v>
      </c>
      <c r="C151" s="186" t="str">
        <f>IF(BS!D115=0,"",BS!D115)</f>
        <v/>
      </c>
      <c r="D151" s="132" t="str">
        <f>IF(BS!E115=0,"",BS!E115)</f>
        <v/>
      </c>
      <c r="E151" s="129"/>
      <c r="F151" s="132" t="str">
        <f>IF(BS!F115=0,"",BS!F115)</f>
        <v/>
      </c>
      <c r="G151" s="129"/>
      <c r="H151" s="132" t="str">
        <f>IF(BS!G115=0,"",BS!G115)</f>
        <v/>
      </c>
    </row>
    <row r="152" spans="2:8">
      <c r="B152" s="368" t="s">
        <v>642</v>
      </c>
      <c r="C152" s="186" t="str">
        <f>IF(BS!D116=0,"",BS!D116)</f>
        <v/>
      </c>
      <c r="D152" s="133" t="str">
        <f>IF(BS!E116=0,"",BS!E116)</f>
        <v/>
      </c>
      <c r="E152" s="129"/>
      <c r="F152" s="133" t="str">
        <f>IF(BS!F116=0,"",BS!F116)</f>
        <v/>
      </c>
      <c r="G152" s="129"/>
      <c r="H152" s="133" t="str">
        <f>IF(BS!G116=0,"",BS!G116)</f>
        <v/>
      </c>
    </row>
    <row r="153" spans="2:8">
      <c r="B153" s="368" t="s">
        <v>643</v>
      </c>
      <c r="C153" s="186" t="str">
        <f>IF(BS!D117=0,"",BS!D117)</f>
        <v/>
      </c>
      <c r="D153" s="132" t="str">
        <f>IF(BS!E117=0,"",BS!E117)</f>
        <v/>
      </c>
      <c r="E153" s="129"/>
      <c r="F153" s="132" t="str">
        <f>IF(BS!F117=0,"",BS!F117)</f>
        <v/>
      </c>
      <c r="G153" s="129"/>
      <c r="H153" s="132" t="str">
        <f>IF(BS!G117=0,"",BS!G117)</f>
        <v/>
      </c>
    </row>
    <row r="154" spans="2:8">
      <c r="B154" s="367" t="s">
        <v>644</v>
      </c>
      <c r="C154" s="186" t="str">
        <f>IF(BS!D118=0,"",BS!D118)</f>
        <v/>
      </c>
      <c r="D154" s="132" t="str">
        <f>IF(BS!E118=0,"",BS!E118)</f>
        <v/>
      </c>
      <c r="E154" s="129"/>
      <c r="F154" s="132" t="str">
        <f>IF(BS!F118=0,"",BS!F118)</f>
        <v/>
      </c>
      <c r="G154" s="129"/>
      <c r="H154" s="132" t="str">
        <f>IF(BS!G118=0,"",BS!G118)</f>
        <v/>
      </c>
    </row>
    <row r="155" spans="2:8">
      <c r="B155" s="368" t="s">
        <v>645</v>
      </c>
      <c r="C155" s="186" t="str">
        <f>IF(BS!D119=0,"",BS!D119)</f>
        <v/>
      </c>
      <c r="D155" s="134" t="str">
        <f>IF(BS!E119=0,"",BS!E119)</f>
        <v/>
      </c>
      <c r="E155" s="129"/>
      <c r="F155" s="134" t="str">
        <f>IF(BS!F119=0,"",BS!F119)</f>
        <v/>
      </c>
      <c r="G155" s="129"/>
      <c r="H155" s="134" t="str">
        <f>IF(BS!G119=0,"",BS!G119)</f>
        <v/>
      </c>
    </row>
    <row r="156" spans="2:8" ht="5.0999999999999996" customHeight="1">
      <c r="B156" s="130"/>
      <c r="D156" s="129"/>
      <c r="E156" s="129"/>
      <c r="F156" s="129"/>
      <c r="G156" s="129"/>
      <c r="H156" s="129"/>
    </row>
    <row r="157" spans="2:8">
      <c r="B157" s="366" t="s">
        <v>646</v>
      </c>
      <c r="C157" s="186" t="str">
        <f>IF(BS!D120=0,"",BS!D120)</f>
        <v/>
      </c>
      <c r="D157" s="129" t="str">
        <f>IF(BS!E120=0,"",BS!E120)</f>
        <v/>
      </c>
      <c r="E157" s="129"/>
      <c r="F157" s="129" t="str">
        <f>IF(BS!F120=0,"",BS!F120)</f>
        <v/>
      </c>
      <c r="G157" s="129"/>
      <c r="H157" s="129" t="str">
        <f>IF(BS!G120=0,"",BS!G120)</f>
        <v/>
      </c>
    </row>
    <row r="158" spans="2:8" ht="5.0999999999999996" customHeight="1">
      <c r="B158" s="130"/>
      <c r="D158" s="128"/>
      <c r="E158" s="128"/>
      <c r="F158" s="128"/>
      <c r="G158" s="128"/>
      <c r="H158" s="128"/>
    </row>
    <row r="159" spans="2:8">
      <c r="B159" s="366" t="s">
        <v>647</v>
      </c>
      <c r="C159" s="186" t="str">
        <f>IF(BS!D121=0,"",BS!D121)</f>
        <v/>
      </c>
      <c r="D159" s="129">
        <f>IF(BS!E121=0,"",BS!E121)</f>
        <v>756343</v>
      </c>
      <c r="E159" s="129"/>
      <c r="F159" s="129">
        <f>IF(BS!F121=0,"",BS!F121)</f>
        <v>579820</v>
      </c>
      <c r="G159" s="129"/>
      <c r="H159" s="129">
        <f>IF(BS!G121=0,"",BS!G121)</f>
        <v>322334</v>
      </c>
    </row>
    <row r="160" spans="2:8" ht="5.0999999999999996" customHeight="1">
      <c r="B160" s="130"/>
      <c r="D160" s="129"/>
      <c r="E160" s="129"/>
      <c r="F160" s="129"/>
      <c r="G160" s="129"/>
      <c r="H160" s="129"/>
    </row>
    <row r="161" spans="2:8">
      <c r="B161" s="366" t="s">
        <v>648</v>
      </c>
      <c r="C161" s="186" t="str">
        <f>IF(BS!D122=0,"",BS!D122)</f>
        <v/>
      </c>
      <c r="D161" s="129">
        <f>IF(BS!E122=0,"",BS!E122)</f>
        <v>1205</v>
      </c>
      <c r="E161" s="129"/>
      <c r="F161" s="129">
        <f>IF(BS!F122=0,"",BS!F122)</f>
        <v>944</v>
      </c>
      <c r="G161" s="129"/>
      <c r="H161" s="129">
        <f>IF(BS!G122=0,"",BS!G122)</f>
        <v>675</v>
      </c>
    </row>
    <row r="162" spans="2:8">
      <c r="B162" s="367" t="s">
        <v>649</v>
      </c>
      <c r="C162" s="186" t="str">
        <f>IF(BS!D123=0,"",BS!D123)</f>
        <v/>
      </c>
      <c r="D162" s="131" t="str">
        <f>IF(BS!E123=0,"",BS!E123)</f>
        <v/>
      </c>
      <c r="E162" s="129"/>
      <c r="F162" s="131" t="str">
        <f>IF(BS!F123=0,"",BS!F123)</f>
        <v/>
      </c>
      <c r="G162" s="129"/>
      <c r="H162" s="131" t="str">
        <f>IF(BS!G123=0,"",BS!G123)</f>
        <v/>
      </c>
    </row>
    <row r="163" spans="2:8">
      <c r="B163" s="367" t="s">
        <v>650</v>
      </c>
      <c r="C163" s="186" t="str">
        <f>IF(BS!D124=0,"",BS!D124)</f>
        <v/>
      </c>
      <c r="D163" s="132" t="str">
        <f>IF(BS!E124=0,"",BS!E124)</f>
        <v/>
      </c>
      <c r="E163" s="129"/>
      <c r="F163" s="132" t="str">
        <f>IF(BS!F124=0,"",BS!F124)</f>
        <v/>
      </c>
      <c r="G163" s="129"/>
      <c r="H163" s="132" t="str">
        <f>IF(BS!G124=0,"",BS!G124)</f>
        <v/>
      </c>
    </row>
    <row r="164" spans="2:8">
      <c r="B164" s="367" t="s">
        <v>651</v>
      </c>
      <c r="C164" s="186" t="str">
        <f>IF(BS!D125=0,"",BS!D125)</f>
        <v/>
      </c>
      <c r="D164" s="132" t="str">
        <f>IF(BS!E125=0,"",BS!E125)</f>
        <v/>
      </c>
      <c r="E164" s="129"/>
      <c r="F164" s="132" t="str">
        <f>IF(BS!F125=0,"",BS!F125)</f>
        <v/>
      </c>
      <c r="G164" s="129"/>
      <c r="H164" s="132" t="str">
        <f>IF(BS!G125=0,"",BS!G125)</f>
        <v/>
      </c>
    </row>
    <row r="165" spans="2:8">
      <c r="B165" s="367" t="s">
        <v>652</v>
      </c>
      <c r="C165" s="186" t="str">
        <f>IF(BS!D126=0,"",BS!D126)</f>
        <v/>
      </c>
      <c r="D165" s="132" t="str">
        <f>IF(BS!E126=0,"",BS!E126)</f>
        <v/>
      </c>
      <c r="E165" s="129"/>
      <c r="F165" s="132" t="str">
        <f>IF(BS!F126=0,"",BS!F126)</f>
        <v/>
      </c>
      <c r="G165" s="129"/>
      <c r="H165" s="132" t="str">
        <f>IF(BS!G126=0,"",BS!G126)</f>
        <v/>
      </c>
    </row>
    <row r="166" spans="2:8">
      <c r="B166" s="367" t="s">
        <v>653</v>
      </c>
      <c r="C166" s="186" t="str">
        <f>IF(BS!D127=0,"",BS!D127)</f>
        <v/>
      </c>
      <c r="D166" s="133" t="str">
        <f>IF(BS!E127=0,"",BS!E127)</f>
        <v/>
      </c>
      <c r="E166" s="129"/>
      <c r="F166" s="133" t="str">
        <f>IF(BS!F127=0,"",BS!F127)</f>
        <v/>
      </c>
      <c r="G166" s="129"/>
      <c r="H166" s="133" t="str">
        <f>IF(BS!G127=0,"",BS!G127)</f>
        <v/>
      </c>
    </row>
    <row r="167" spans="2:8">
      <c r="B167" s="367" t="s">
        <v>654</v>
      </c>
      <c r="C167" s="186" t="str">
        <f>IF(BS!D128=0,"",BS!D128)</f>
        <v>27</v>
      </c>
      <c r="D167" s="134">
        <f>IF(BS!E128=0,"",BS!E128)</f>
        <v>1205</v>
      </c>
      <c r="E167" s="129"/>
      <c r="F167" s="134">
        <f>IF(BS!F128=0,"",BS!F128)</f>
        <v>944</v>
      </c>
      <c r="G167" s="129"/>
      <c r="H167" s="134">
        <f>IF(BS!G128=0,"",BS!G128)</f>
        <v>675</v>
      </c>
    </row>
    <row r="168" spans="2:8" ht="5.0999999999999996" customHeight="1">
      <c r="B168" s="130"/>
      <c r="D168" s="128"/>
      <c r="E168" s="129"/>
      <c r="F168" s="128"/>
      <c r="G168" s="129"/>
      <c r="H168" s="128"/>
    </row>
    <row r="169" spans="2:8">
      <c r="B169" s="366" t="s">
        <v>655</v>
      </c>
      <c r="C169" s="186" t="str">
        <f>IF(BS!D129=0,"",BS!D129)</f>
        <v>28</v>
      </c>
      <c r="D169" s="129">
        <f>IF(BS!E129=0,"",BS!E129)</f>
        <v>34018</v>
      </c>
      <c r="E169" s="129"/>
      <c r="F169" s="129">
        <f>IF(BS!F129=0,"",BS!F129)</f>
        <v>34454</v>
      </c>
      <c r="G169" s="129"/>
      <c r="H169" s="129">
        <f>IF(BS!G129=0,"",BS!G129)</f>
        <v>42438</v>
      </c>
    </row>
    <row r="170" spans="2:8" ht="5.0999999999999996" customHeight="1">
      <c r="B170" s="130"/>
      <c r="D170" s="129"/>
      <c r="E170" s="129"/>
      <c r="F170" s="129"/>
      <c r="G170" s="129"/>
      <c r="H170" s="129"/>
    </row>
    <row r="171" spans="2:8">
      <c r="B171" s="366" t="s">
        <v>656</v>
      </c>
      <c r="C171" s="186" t="str">
        <f>IF(BS!D130=0,"",BS!D130)</f>
        <v>29</v>
      </c>
      <c r="D171" s="128">
        <f>IF(BS!E130=0,"",BS!E130)</f>
        <v>444835</v>
      </c>
      <c r="E171" s="128"/>
      <c r="F171" s="128">
        <f>IF(BS!F130=0,"",BS!F130)</f>
        <v>371712</v>
      </c>
      <c r="G171" s="128"/>
      <c r="H171" s="128">
        <f>IF(BS!G130=0,"",BS!G130)</f>
        <v>230632</v>
      </c>
    </row>
    <row r="172" spans="2:8">
      <c r="B172" s="368" t="s">
        <v>657</v>
      </c>
      <c r="C172" s="186" t="str">
        <f>IF(BS!D131=0,"",BS!D131)</f>
        <v/>
      </c>
      <c r="D172" s="131" t="str">
        <f>IF(BS!E131=0,"",BS!E131)</f>
        <v/>
      </c>
      <c r="E172" s="128"/>
      <c r="F172" s="131" t="str">
        <f>IF(BS!F131=0,"",BS!F131)</f>
        <v/>
      </c>
      <c r="G172" s="128"/>
      <c r="H172" s="131" t="str">
        <f>IF(BS!G131=0,"",BS!G131)</f>
        <v/>
      </c>
    </row>
    <row r="173" spans="2:8">
      <c r="B173" s="368" t="s">
        <v>658</v>
      </c>
      <c r="C173" s="186" t="str">
        <f>IF(BS!D132=0,"",BS!D132)</f>
        <v/>
      </c>
      <c r="D173" s="132" t="str">
        <f>IF(BS!E132=0,"",BS!E132)</f>
        <v/>
      </c>
      <c r="E173" s="128"/>
      <c r="F173" s="132" t="str">
        <f>IF(BS!F132=0,"",BS!F132)</f>
        <v/>
      </c>
      <c r="G173" s="128"/>
      <c r="H173" s="132" t="str">
        <f>IF(BS!G132=0,"",BS!G132)</f>
        <v/>
      </c>
    </row>
    <row r="174" spans="2:8">
      <c r="B174" s="368" t="s">
        <v>659</v>
      </c>
      <c r="C174" s="186" t="str">
        <f>IF(BS!D133=0,"",BS!D133)</f>
        <v/>
      </c>
      <c r="D174" s="132">
        <f>IF(BS!E133=0,"",BS!E133)</f>
        <v>268075</v>
      </c>
      <c r="E174" s="128"/>
      <c r="F174" s="132">
        <f>IF(BS!F133=0,"",BS!F133)</f>
        <v>225463</v>
      </c>
      <c r="G174" s="128"/>
      <c r="H174" s="132">
        <f>IF(BS!G133=0,"",BS!G133)</f>
        <v>138961</v>
      </c>
    </row>
    <row r="175" spans="2:8">
      <c r="B175" s="368" t="s">
        <v>660</v>
      </c>
      <c r="C175" s="186" t="str">
        <f>IF(BS!D134=0,"",BS!D134)</f>
        <v/>
      </c>
      <c r="D175" s="132" t="str">
        <f>IF(BS!E134=0,"",BS!E134)</f>
        <v/>
      </c>
      <c r="E175" s="128"/>
      <c r="F175" s="132" t="str">
        <f>IF(BS!F134=0,"",BS!F134)</f>
        <v/>
      </c>
      <c r="G175" s="128"/>
      <c r="H175" s="132" t="str">
        <f>IF(BS!G134=0,"",BS!G134)</f>
        <v/>
      </c>
    </row>
    <row r="176" spans="2:8">
      <c r="B176" s="368" t="s">
        <v>661</v>
      </c>
      <c r="C176" s="186" t="str">
        <f>IF(BS!D135=0,"",BS!D135)</f>
        <v/>
      </c>
      <c r="D176" s="133">
        <f>IF(BS!E135=0,"",BS!E135)</f>
        <v>171814</v>
      </c>
      <c r="E176" s="128"/>
      <c r="F176" s="133">
        <f>IF(BS!F135=0,"",BS!F135)</f>
        <v>141803</v>
      </c>
      <c r="G176" s="128"/>
      <c r="H176" s="133">
        <f>IF(BS!G135=0,"",BS!G135)</f>
        <v>88486</v>
      </c>
    </row>
    <row r="177" spans="2:8">
      <c r="B177" s="368" t="s">
        <v>662</v>
      </c>
      <c r="C177" s="186" t="str">
        <f>IF(BS!D136=0,"",BS!D136)</f>
        <v/>
      </c>
      <c r="D177" s="132" t="str">
        <f>IF(BS!E136=0,"",BS!E136)</f>
        <v/>
      </c>
      <c r="E177" s="128"/>
      <c r="F177" s="132" t="str">
        <f>IF(BS!F136=0,"",BS!F136)</f>
        <v/>
      </c>
      <c r="G177" s="128"/>
      <c r="H177" s="132" t="str">
        <f>IF(BS!G136=0,"",BS!G136)</f>
        <v/>
      </c>
    </row>
    <row r="178" spans="2:8">
      <c r="B178" s="368" t="s">
        <v>663</v>
      </c>
      <c r="C178" s="186" t="str">
        <f>IF(BS!D137=0,"",BS!D137)</f>
        <v/>
      </c>
      <c r="D178" s="134">
        <f>IF(BS!E137=0,"",BS!E137)</f>
        <v>4946</v>
      </c>
      <c r="E178" s="128"/>
      <c r="F178" s="134">
        <f>IF(BS!F137=0,"",BS!F137)</f>
        <v>4446</v>
      </c>
      <c r="G178" s="128"/>
      <c r="H178" s="134">
        <f>IF(BS!G137=0,"",BS!G137)</f>
        <v>3185</v>
      </c>
    </row>
    <row r="179" spans="2:8" ht="5.0999999999999996" customHeight="1">
      <c r="B179" s="130"/>
      <c r="D179" s="128"/>
      <c r="E179" s="128"/>
      <c r="F179" s="128"/>
      <c r="G179" s="128"/>
      <c r="H179" s="128"/>
    </row>
    <row r="180" spans="2:8">
      <c r="B180" s="366" t="s">
        <v>664</v>
      </c>
      <c r="C180" s="186" t="str">
        <f>IF(BS!D138=0,"",BS!D138)</f>
        <v>33</v>
      </c>
      <c r="D180" s="129">
        <f>IF(BS!E138=0,"",BS!E138)</f>
        <v>5844</v>
      </c>
      <c r="E180" s="129"/>
      <c r="F180" s="129">
        <f>IF(BS!F138=0,"",BS!F138)</f>
        <v>8398</v>
      </c>
      <c r="G180" s="129"/>
      <c r="H180" s="129">
        <f>IF(BS!G138=0,"",BS!G138)</f>
        <v>2211</v>
      </c>
    </row>
    <row r="181" spans="2:8" ht="5.0999999999999996" customHeight="1">
      <c r="B181" s="130"/>
      <c r="D181" s="129"/>
      <c r="E181" s="129"/>
      <c r="F181" s="129"/>
      <c r="G181" s="129"/>
      <c r="H181" s="129"/>
    </row>
    <row r="182" spans="2:8">
      <c r="B182" s="366" t="s">
        <v>665</v>
      </c>
      <c r="C182" s="186" t="str">
        <f>IF(BS!D139=0,"",BS!D139)</f>
        <v>30</v>
      </c>
      <c r="D182" s="129">
        <f>IF(BS!E139=0,"",BS!E139)</f>
        <v>3507</v>
      </c>
      <c r="E182" s="129"/>
      <c r="F182" s="129">
        <f>IF(BS!F139=0,"",BS!F139)</f>
        <v>5123</v>
      </c>
      <c r="G182" s="129"/>
      <c r="H182" s="129">
        <f>IF(BS!G139=0,"",BS!G139)</f>
        <v>4913</v>
      </c>
    </row>
    <row r="183" spans="2:8" ht="5.0999999999999996" customHeight="1">
      <c r="B183" s="130"/>
      <c r="D183" s="129"/>
      <c r="E183" s="129"/>
      <c r="F183" s="129"/>
      <c r="G183" s="129"/>
      <c r="H183" s="129"/>
    </row>
    <row r="184" spans="2:8">
      <c r="B184" s="366" t="s">
        <v>666</v>
      </c>
      <c r="C184" s="186" t="str">
        <f>IF(BS!D140=0,"",BS!D140)</f>
        <v>31</v>
      </c>
      <c r="D184" s="129">
        <f>IF(BS!E140=0,"",BS!E140)</f>
        <v>220763</v>
      </c>
      <c r="E184" s="129"/>
      <c r="F184" s="129">
        <f>IF(BS!F140=0,"",BS!F140)</f>
        <v>109298</v>
      </c>
      <c r="G184" s="129"/>
      <c r="H184" s="129">
        <f>IF(BS!G140=0,"",BS!G140)</f>
        <v>1546</v>
      </c>
    </row>
    <row r="185" spans="2:8" ht="5.0999999999999996" customHeight="1">
      <c r="B185" s="130"/>
      <c r="D185" s="129"/>
      <c r="E185" s="129"/>
      <c r="F185" s="129"/>
      <c r="G185" s="129"/>
      <c r="H185" s="129"/>
    </row>
    <row r="186" spans="2:8">
      <c r="B186" s="366" t="s">
        <v>667</v>
      </c>
      <c r="C186" s="186" t="str">
        <f>IF(BS!D141=0,"",BS!D141)</f>
        <v>32</v>
      </c>
      <c r="D186" s="129">
        <f>IF(BS!E141=0,"",BS!E141)</f>
        <v>46171</v>
      </c>
      <c r="E186" s="129"/>
      <c r="F186" s="129">
        <f>IF(BS!F141=0,"",BS!F141)</f>
        <v>49891</v>
      </c>
      <c r="G186" s="129"/>
      <c r="H186" s="129">
        <f>IF(BS!G141=0,"",BS!G141)</f>
        <v>39919</v>
      </c>
    </row>
    <row r="187" spans="2:8" ht="5.0999999999999996" customHeight="1">
      <c r="B187" s="130"/>
      <c r="D187" s="129"/>
      <c r="E187" s="129"/>
      <c r="F187" s="129"/>
      <c r="G187" s="129"/>
      <c r="H187" s="129"/>
    </row>
    <row r="188" spans="2:8">
      <c r="B188" s="366" t="s">
        <v>668</v>
      </c>
      <c r="C188" s="186" t="str">
        <f>IF(BS!D142=0,"",BS!D142)</f>
        <v>25</v>
      </c>
      <c r="D188" s="129">
        <f>IF(BS!E142=0,"",BS!E142)</f>
        <v>592561</v>
      </c>
      <c r="E188" s="129"/>
      <c r="F188" s="129">
        <f>IF(BS!F142=0,"",BS!F142)</f>
        <v>442865</v>
      </c>
      <c r="G188" s="129"/>
      <c r="H188" s="129">
        <f>IF(BS!G142=0,"",BS!G142)</f>
        <v>179391</v>
      </c>
    </row>
    <row r="189" spans="2:8" ht="5.0999999999999996" customHeight="1">
      <c r="B189" s="130"/>
      <c r="D189" s="129"/>
      <c r="E189" s="129"/>
      <c r="F189" s="129"/>
      <c r="G189" s="129"/>
      <c r="H189" s="129"/>
    </row>
    <row r="190" spans="2:8">
      <c r="B190" s="370" t="s">
        <v>669</v>
      </c>
      <c r="C190" s="186" t="str">
        <f>IF(BS!D143=0,"",BS!D143)</f>
        <v/>
      </c>
      <c r="D190" s="135">
        <f>IF(BS!E143=0,"",BS!E143)</f>
        <v>163782</v>
      </c>
      <c r="E190" s="129"/>
      <c r="F190" s="135">
        <f>IF(BS!F143=0,"",BS!F143)</f>
        <v>136955</v>
      </c>
      <c r="G190" s="129"/>
      <c r="H190" s="135">
        <f>IF(BS!G143=0,"",BS!G143)</f>
        <v>142943</v>
      </c>
    </row>
    <row r="191" spans="2:8" ht="5.0999999999999996" customHeight="1">
      <c r="B191" s="130"/>
      <c r="D191" s="129"/>
      <c r="E191" s="129"/>
      <c r="F191" s="129"/>
      <c r="G191" s="129"/>
      <c r="H191" s="129"/>
    </row>
    <row r="192" spans="2:8">
      <c r="B192" s="370" t="s">
        <v>670</v>
      </c>
      <c r="C192" s="186" t="str">
        <f>IF(BS!D144=0,"",BS!D144)</f>
        <v/>
      </c>
      <c r="D192" s="129">
        <f>IF(BS!E144=0,"",BS!E144)</f>
        <v>988</v>
      </c>
      <c r="E192" s="129"/>
      <c r="F192" s="129">
        <f>IF(BS!F144=0,"",BS!F144)</f>
        <v>988</v>
      </c>
      <c r="G192" s="129"/>
      <c r="H192" s="129">
        <f>IF(BS!G144=0,"",BS!G144)</f>
        <v>988</v>
      </c>
    </row>
    <row r="193" spans="2:8">
      <c r="B193" s="130"/>
      <c r="D193" s="129"/>
      <c r="E193" s="129"/>
      <c r="F193" s="129"/>
      <c r="G193" s="129"/>
      <c r="H193" s="129"/>
    </row>
    <row r="194" spans="2:8" ht="11.25" customHeight="1">
      <c r="B194" s="470" t="s">
        <v>671</v>
      </c>
      <c r="C194" s="470"/>
      <c r="D194" s="470"/>
      <c r="E194" s="470"/>
      <c r="F194" s="470"/>
      <c r="G194" s="470"/>
      <c r="H194" s="470"/>
    </row>
    <row r="195" spans="2:8">
      <c r="B195" s="470" t="s">
        <v>672</v>
      </c>
      <c r="C195" s="470"/>
      <c r="D195" s="470"/>
      <c r="E195" s="470"/>
      <c r="F195" s="470"/>
      <c r="G195" s="470"/>
      <c r="H195" s="470"/>
    </row>
    <row r="196" spans="2:8">
      <c r="B196" s="355"/>
      <c r="C196" s="355"/>
      <c r="D196" s="355"/>
      <c r="E196" s="355"/>
      <c r="F196" s="355"/>
      <c r="G196" s="355"/>
      <c r="H196" s="355"/>
    </row>
    <row r="197" spans="2:8" ht="11.25" customHeight="1">
      <c r="B197" s="487" t="str">
        <f>"These financial statements were approved for publication on "&amp;ID!D23&amp;" and were signed by the legal representative "&amp;ID!D15&amp;"."</f>
        <v>These financial statements were approved for publication on xx month, xxxx and were signed by the legal representative Borbeni složeni sistemi - Belgrade.</v>
      </c>
      <c r="C197" s="487"/>
      <c r="D197" s="487"/>
      <c r="E197" s="487"/>
      <c r="F197" s="487"/>
      <c r="G197" s="115"/>
      <c r="H197" s="115"/>
    </row>
    <row r="198" spans="2:8">
      <c r="B198" s="411"/>
      <c r="C198" s="411"/>
      <c r="D198" s="411"/>
      <c r="E198" s="411"/>
      <c r="F198" s="411"/>
      <c r="G198" s="411"/>
      <c r="H198" s="411"/>
    </row>
    <row r="199" spans="2:8">
      <c r="B199" s="411" t="str">
        <f>+ID!D19</f>
        <v>Name and Surname</v>
      </c>
      <c r="C199" s="411"/>
      <c r="D199" s="411"/>
      <c r="E199" s="411"/>
      <c r="F199" s="411"/>
      <c r="G199" s="411"/>
      <c r="H199" s="411"/>
    </row>
    <row r="200" spans="2:8" ht="29.25" customHeight="1">
      <c r="B200" s="411"/>
      <c r="C200" s="411"/>
      <c r="D200" s="411"/>
      <c r="E200" s="411"/>
      <c r="F200" s="411"/>
      <c r="G200" s="411"/>
      <c r="H200" s="411"/>
    </row>
    <row r="201" spans="2:8">
      <c r="B201" s="411" t="str">
        <f>+ID!D21</f>
        <v>Position</v>
      </c>
      <c r="C201" s="411"/>
      <c r="D201" s="411"/>
      <c r="E201" s="411"/>
      <c r="F201" s="411"/>
      <c r="G201" s="411"/>
      <c r="H201" s="411"/>
    </row>
    <row r="202" spans="2:8"/>
    <row r="203" spans="2:8" hidden="1">
      <c r="F203" s="121"/>
      <c r="G203" s="121"/>
      <c r="H203" s="115"/>
    </row>
    <row r="204" spans="2:8" ht="11.25" hidden="1" customHeight="1"/>
    <row r="205" spans="2:8" ht="11.25" hidden="1" customHeight="1"/>
    <row r="206" spans="2:8" ht="11.25" hidden="1" customHeight="1"/>
    <row r="207" spans="2:8" ht="11.25" hidden="1" customHeight="1"/>
    <row r="208" spans="2:8" ht="11.25" hidden="1" customHeight="1"/>
    <row r="209" ht="11.25" hidden="1" customHeight="1"/>
    <row r="210" ht="11.25" hidden="1" customHeight="1"/>
    <row r="211" ht="11.25" hidden="1" customHeight="1"/>
    <row r="212" ht="11.25" hidden="1" customHeight="1"/>
    <row r="213" ht="11.25" hidden="1" customHeight="1"/>
    <row r="214" ht="11.25" hidden="1" customHeight="1"/>
    <row r="215" ht="11.25" hidden="1" customHeight="1"/>
    <row r="216" ht="11.25" hidden="1" customHeight="1"/>
    <row r="217" ht="11.25" hidden="1" customHeight="1"/>
    <row r="218" ht="11.25" hidden="1" customHeight="1"/>
    <row r="219" ht="11.25" hidden="1" customHeight="1"/>
    <row r="220" ht="11.25" hidden="1" customHeight="1"/>
    <row r="221" ht="11.25" hidden="1" customHeight="1"/>
    <row r="222" ht="11.25" hidden="1" customHeight="1"/>
    <row r="223" ht="11.25" hidden="1" customHeight="1"/>
    <row r="224" ht="11.25" hidden="1" customHeight="1"/>
    <row r="225" ht="11.25" hidden="1" customHeight="1"/>
    <row r="226" ht="11.25" hidden="1" customHeight="1"/>
    <row r="227" ht="11.25" hidden="1" customHeight="1"/>
    <row r="228" ht="11.25" hidden="1" customHeight="1"/>
    <row r="229" ht="11.25" hidden="1" customHeight="1"/>
    <row r="230" ht="11.25" hidden="1" customHeight="1"/>
    <row r="231" ht="11.25" hidden="1" customHeight="1"/>
    <row r="232" ht="11.25" hidden="1" customHeight="1"/>
    <row r="233" ht="11.25" hidden="1" customHeight="1"/>
    <row r="234" ht="11.25" hidden="1" customHeight="1"/>
    <row r="235" ht="11.25" hidden="1" customHeight="1"/>
    <row r="236" ht="11.25" hidden="1" customHeight="1"/>
    <row r="237" ht="11.25" hidden="1" customHeight="1"/>
    <row r="238" ht="11.25" hidden="1" customHeight="1"/>
    <row r="239" ht="11.25" hidden="1" customHeight="1"/>
    <row r="240" ht="11.25" hidden="1" customHeight="1"/>
    <row r="241" ht="11.25" hidden="1" customHeight="1"/>
    <row r="242" ht="11.25" hidden="1" customHeight="1"/>
    <row r="243" ht="11.25" hidden="1" customHeight="1"/>
    <row r="244" ht="11.25" hidden="1" customHeight="1"/>
    <row r="245" ht="11.25" hidden="1" customHeight="1"/>
    <row r="246" ht="11.25" hidden="1" customHeight="1"/>
    <row r="247" ht="11.25" hidden="1" customHeight="1"/>
    <row r="248" ht="11.25" hidden="1" customHeight="1"/>
    <row r="249" ht="11.25" hidden="1" customHeight="1"/>
    <row r="250" ht="11.25" hidden="1" customHeight="1"/>
    <row r="251" ht="11.25" hidden="1" customHeight="1"/>
    <row r="252" ht="11.25" hidden="1" customHeight="1"/>
    <row r="253" ht="11.25" hidden="1" customHeight="1"/>
    <row r="254" ht="11.25" hidden="1" customHeight="1"/>
    <row r="255" ht="11.25" hidden="1" customHeight="1"/>
    <row r="256" ht="11.25" hidden="1" customHeight="1"/>
    <row r="257" ht="11.25" hidden="1" customHeight="1"/>
    <row r="258" ht="11.25" hidden="1" customHeight="1"/>
    <row r="259" ht="11.25" hidden="1" customHeight="1"/>
    <row r="260" ht="11.25" hidden="1" customHeight="1"/>
    <row r="261" ht="11.25" hidden="1" customHeight="1"/>
    <row r="262" ht="11.25" hidden="1" customHeight="1"/>
    <row r="263" ht="11.25" hidden="1" customHeight="1"/>
    <row r="264" ht="11.25" hidden="1" customHeight="1"/>
    <row r="265" ht="11.25" hidden="1" customHeight="1"/>
    <row r="266" ht="11.25" hidden="1" customHeight="1"/>
    <row r="267" ht="11.25" hidden="1" customHeight="1"/>
    <row r="268" ht="11.25" hidden="1" customHeight="1"/>
    <row r="269" ht="11.25" hidden="1" customHeight="1"/>
    <row r="270" ht="11.25" hidden="1" customHeight="1"/>
    <row r="271" ht="11.25" hidden="1" customHeight="1"/>
    <row r="272" ht="11.25" hidden="1" customHeight="1"/>
    <row r="273" ht="11.25" hidden="1" customHeight="1"/>
    <row r="274" ht="11.25" hidden="1" customHeight="1"/>
    <row r="275" ht="11.25" hidden="1" customHeight="1"/>
    <row r="276" ht="11.25" hidden="1" customHeight="1"/>
    <row r="277" ht="11.25" hidden="1" customHeight="1"/>
    <row r="278" ht="11.25" hidden="1" customHeight="1"/>
    <row r="279" ht="11.25" hidden="1" customHeight="1"/>
    <row r="280" ht="11.25" hidden="1" customHeight="1"/>
    <row r="281" ht="11.25" hidden="1" customHeight="1"/>
    <row r="282" ht="11.25" hidden="1" customHeight="1"/>
    <row r="283" ht="11.25" hidden="1" customHeight="1"/>
    <row r="284" ht="11.25" hidden="1" customHeight="1"/>
    <row r="285" ht="11.25" hidden="1" customHeight="1"/>
    <row r="286" ht="11.25" hidden="1" customHeight="1"/>
    <row r="287" ht="11.25" hidden="1" customHeight="1"/>
    <row r="288" ht="11.25" hidden="1" customHeight="1"/>
    <row r="289" ht="11.25" hidden="1" customHeight="1"/>
    <row r="290" ht="11.25" hidden="1" customHeight="1"/>
    <row r="291" ht="11.25" hidden="1" customHeight="1"/>
    <row r="292" ht="11.25" hidden="1" customHeight="1"/>
    <row r="293" ht="11.25" hidden="1" customHeight="1"/>
    <row r="294" ht="11.25" hidden="1" customHeight="1"/>
    <row r="295" ht="11.25" hidden="1" customHeight="1"/>
    <row r="296" ht="11.25" hidden="1" customHeight="1"/>
    <row r="297" ht="11.25" hidden="1" customHeight="1"/>
    <row r="298" ht="11.25" hidden="1" customHeight="1"/>
    <row r="299" ht="11.25" hidden="1" customHeight="1"/>
    <row r="300" ht="11.25" hidden="1" customHeight="1"/>
    <row r="301" ht="11.25" hidden="1" customHeight="1"/>
    <row r="302" ht="11.25" hidden="1" customHeight="1"/>
    <row r="303" ht="11.25" hidden="1" customHeight="1"/>
    <row r="304" ht="11.25" hidden="1" customHeight="1"/>
    <row r="305" ht="11.25" hidden="1" customHeight="1"/>
    <row r="306" ht="11.25" hidden="1" customHeight="1"/>
    <row r="307" ht="11.25" hidden="1" customHeight="1"/>
    <row r="308" ht="11.25" hidden="1" customHeight="1"/>
    <row r="309" ht="11.25" hidden="1" customHeight="1"/>
    <row r="310" ht="11.25" hidden="1" customHeight="1"/>
    <row r="311" ht="11.25" hidden="1" customHeight="1"/>
    <row r="312" ht="11.25" hidden="1" customHeight="1"/>
    <row r="313" ht="11.25" hidden="1" customHeight="1"/>
    <row r="314" ht="11.25" hidden="1" customHeight="1"/>
    <row r="315" ht="11.25" hidden="1" customHeight="1"/>
    <row r="316" ht="11.25" hidden="1" customHeight="1"/>
    <row r="317" ht="11.25" hidden="1" customHeight="1"/>
    <row r="318" ht="11.25" hidden="1" customHeight="1"/>
    <row r="319" ht="11.25" hidden="1" customHeight="1"/>
    <row r="320" ht="11.25" hidden="1" customHeight="1"/>
    <row r="321" ht="11.25" hidden="1" customHeight="1"/>
    <row r="322" ht="11.25" hidden="1" customHeight="1"/>
    <row r="323" ht="11.25" hidden="1" customHeight="1"/>
    <row r="324" ht="11.25" hidden="1" customHeight="1"/>
    <row r="325" ht="11.25" hidden="1" customHeight="1"/>
    <row r="326" ht="11.25" hidden="1" customHeight="1"/>
    <row r="327" ht="11.25" hidden="1" customHeight="1"/>
    <row r="328" ht="11.25" hidden="1" customHeight="1"/>
    <row r="329" ht="11.25" hidden="1" customHeight="1"/>
    <row r="330" ht="11.25" hidden="1" customHeight="1"/>
    <row r="331" ht="11.25" hidden="1" customHeight="1"/>
    <row r="332" ht="11.25" hidden="1" customHeight="1"/>
    <row r="333" ht="11.25" hidden="1" customHeight="1"/>
    <row r="334" ht="11.25" hidden="1" customHeight="1"/>
    <row r="335" ht="11.25" hidden="1" customHeight="1"/>
    <row r="336" ht="11.25" hidden="1" customHeight="1"/>
    <row r="337" ht="11.25" hidden="1" customHeight="1"/>
    <row r="338" ht="11.25" hidden="1" customHeight="1"/>
    <row r="339" ht="11.25" hidden="1" customHeight="1"/>
    <row r="340" ht="11.25" hidden="1" customHeight="1"/>
    <row r="341" ht="11.25" hidden="1" customHeight="1"/>
    <row r="342" ht="11.25" hidden="1" customHeight="1"/>
    <row r="343" ht="11.25" hidden="1" customHeight="1"/>
    <row r="344" ht="11.25" hidden="1" customHeight="1"/>
    <row r="345" ht="11.25" hidden="1" customHeight="1"/>
    <row r="346" ht="11.25" hidden="1" customHeight="1"/>
    <row r="347" ht="11.25" hidden="1" customHeight="1"/>
    <row r="348" ht="11.25" hidden="1" customHeight="1"/>
    <row r="349" ht="11.25" hidden="1" customHeight="1"/>
    <row r="350" ht="11.25" hidden="1" customHeight="1"/>
    <row r="351" ht="11.25" hidden="1" customHeight="1"/>
    <row r="352" ht="11.25" hidden="1" customHeight="1"/>
    <row r="353" ht="11.25" hidden="1" customHeight="1"/>
    <row r="354" ht="11.25" hidden="1" customHeight="1"/>
    <row r="355" ht="11.25" hidden="1" customHeight="1"/>
    <row r="356" ht="11.25" hidden="1" customHeight="1"/>
    <row r="357" ht="11.25" hidden="1" customHeight="1"/>
    <row r="358" ht="11.25" hidden="1" customHeight="1"/>
    <row r="359" ht="11.25" hidden="1" customHeight="1"/>
    <row r="360" ht="11.25" hidden="1" customHeight="1"/>
    <row r="361" ht="11.25" hidden="1" customHeight="1"/>
    <row r="362" ht="11.25" hidden="1" customHeight="1"/>
    <row r="363" ht="11.25" hidden="1" customHeight="1"/>
    <row r="364" ht="11.25" hidden="1" customHeight="1"/>
    <row r="365" ht="11.25" hidden="1" customHeight="1"/>
    <row r="366" ht="11.25" hidden="1" customHeight="1"/>
    <row r="367" ht="11.25" hidden="1" customHeight="1"/>
    <row r="368" ht="11.25" hidden="1" customHeight="1"/>
    <row r="369" ht="11.25" hidden="1" customHeight="1"/>
    <row r="370" ht="11.25" hidden="1" customHeight="1"/>
    <row r="371" ht="11.25" hidden="1" customHeight="1"/>
    <row r="372" ht="11.25" hidden="1" customHeight="1"/>
    <row r="373" ht="11.25" hidden="1" customHeight="1"/>
    <row r="374" ht="11.25" hidden="1" customHeight="1"/>
    <row r="375" ht="11.25" hidden="1" customHeight="1"/>
    <row r="376" ht="11.25" hidden="1" customHeight="1"/>
    <row r="377" ht="11.25" hidden="1" customHeight="1"/>
    <row r="378" ht="11.25" hidden="1" customHeight="1"/>
    <row r="379" ht="11.25" hidden="1" customHeight="1"/>
    <row r="380" ht="11.25" hidden="1" customHeight="1"/>
    <row r="381" ht="11.25" hidden="1" customHeight="1"/>
    <row r="382" ht="11.25" hidden="1" customHeight="1"/>
    <row r="383" ht="11.25" hidden="1" customHeight="1"/>
    <row r="384" ht="11.25" hidden="1" customHeight="1"/>
    <row r="385" ht="11.25" hidden="1" customHeight="1"/>
    <row r="386" ht="11.25" hidden="1" customHeight="1"/>
    <row r="387" ht="11.25" hidden="1" customHeight="1"/>
    <row r="388" ht="11.25" hidden="1" customHeight="1"/>
    <row r="389" ht="11.25" hidden="1" customHeight="1"/>
    <row r="390" ht="11.25" hidden="1" customHeight="1"/>
    <row r="391" ht="11.25" hidden="1" customHeight="1"/>
    <row r="392" ht="11.25" hidden="1" customHeight="1"/>
    <row r="393" ht="11.25" hidden="1" customHeight="1"/>
    <row r="394" ht="11.25" hidden="1" customHeight="1"/>
    <row r="395" ht="11.25" hidden="1" customHeight="1"/>
    <row r="396" ht="11.25" hidden="1" customHeight="1"/>
    <row r="397" ht="11.25" hidden="1" customHeight="1"/>
    <row r="398" ht="11.25" hidden="1" customHeight="1"/>
    <row r="399" ht="11.25" hidden="1" customHeight="1"/>
    <row r="400" ht="11.25" hidden="1" customHeight="1"/>
    <row r="401" ht="11.25" hidden="1" customHeight="1"/>
    <row r="402" ht="11.25" hidden="1" customHeight="1"/>
    <row r="403" ht="11.25" hidden="1" customHeight="1"/>
    <row r="404" ht="11.25" hidden="1" customHeight="1"/>
    <row r="405" ht="11.25" hidden="1" customHeight="1"/>
    <row r="406" ht="11.25" hidden="1" customHeight="1"/>
    <row r="407" ht="11.25" hidden="1" customHeight="1"/>
    <row r="408" ht="11.25" hidden="1" customHeight="1"/>
    <row r="409" ht="11.25" hidden="1" customHeight="1"/>
    <row r="410" ht="11.25" hidden="1" customHeight="1"/>
    <row r="411" ht="11.25" hidden="1" customHeight="1"/>
    <row r="412" ht="11.25" hidden="1" customHeight="1"/>
    <row r="413" ht="11.25" hidden="1" customHeight="1"/>
    <row r="414" ht="11.25" hidden="1" customHeight="1"/>
    <row r="415" ht="11.25" hidden="1" customHeight="1"/>
    <row r="416" ht="11.25" hidden="1" customHeight="1"/>
    <row r="417" ht="11.25" hidden="1" customHeight="1"/>
    <row r="418" ht="11.25" hidden="1" customHeight="1"/>
    <row r="419" ht="11.25" hidden="1" customHeight="1"/>
    <row r="420" ht="11.25" hidden="1" customHeight="1"/>
    <row r="421" ht="11.25" hidden="1" customHeight="1"/>
    <row r="422" ht="11.25" hidden="1" customHeight="1"/>
    <row r="423" ht="11.25" hidden="1" customHeight="1"/>
    <row r="424" ht="11.25" hidden="1" customHeight="1"/>
    <row r="425" ht="11.25" hidden="1" customHeight="1"/>
    <row r="426" ht="11.25" hidden="1" customHeight="1"/>
    <row r="427" ht="11.25" hidden="1" customHeight="1"/>
    <row r="428" ht="11.25" hidden="1" customHeight="1"/>
    <row r="429" ht="11.25" hidden="1" customHeight="1"/>
    <row r="430" ht="11.25" hidden="1" customHeight="1"/>
    <row r="431" ht="11.25" hidden="1" customHeight="1"/>
    <row r="432" ht="11.25" hidden="1" customHeight="1"/>
    <row r="433" ht="11.25" hidden="1" customHeight="1"/>
    <row r="434" ht="11.25" hidden="1" customHeight="1"/>
    <row r="435" ht="11.25" hidden="1" customHeight="1"/>
    <row r="436" ht="11.25" hidden="1" customHeight="1"/>
    <row r="437" ht="11.25" hidden="1" customHeight="1"/>
    <row r="438" ht="11.25" hidden="1" customHeight="1"/>
    <row r="439" ht="11.25" hidden="1" customHeight="1"/>
    <row r="440" ht="11.25" hidden="1" customHeight="1"/>
    <row r="441" ht="11.25" hidden="1" customHeight="1"/>
    <row r="442" ht="11.25" hidden="1" customHeight="1"/>
    <row r="443" ht="11.25" hidden="1" customHeight="1"/>
    <row r="444" ht="11.25" hidden="1" customHeight="1"/>
    <row r="445" ht="11.25" hidden="1" customHeight="1"/>
    <row r="446" ht="11.25" hidden="1" customHeight="1"/>
    <row r="447" ht="11.25" hidden="1" customHeight="1"/>
    <row r="448" ht="11.25" hidden="1" customHeight="1"/>
    <row r="449" ht="11.25" hidden="1" customHeight="1"/>
    <row r="450" ht="11.25" hidden="1" customHeight="1"/>
    <row r="451" ht="11.25" hidden="1" customHeight="1"/>
    <row r="452" ht="11.25" hidden="1" customHeight="1"/>
    <row r="453" ht="11.25" hidden="1" customHeight="1"/>
    <row r="454" ht="11.25" hidden="1" customHeight="1"/>
    <row r="455" ht="11.25" hidden="1" customHeight="1"/>
    <row r="456" ht="11.25" hidden="1" customHeight="1"/>
    <row r="457" ht="11.25" hidden="1" customHeight="1"/>
    <row r="458" ht="11.25" hidden="1" customHeight="1"/>
    <row r="459" ht="11.25" hidden="1" customHeight="1"/>
    <row r="460" ht="11.25" hidden="1" customHeight="1"/>
    <row r="461" ht="11.25" hidden="1" customHeight="1"/>
    <row r="462" ht="11.25" hidden="1" customHeight="1"/>
    <row r="463" ht="11.25" hidden="1" customHeight="1"/>
    <row r="464" ht="11.25" hidden="1" customHeight="1"/>
    <row r="465" ht="11.25" hidden="1" customHeight="1"/>
    <row r="466" ht="11.25" hidden="1" customHeight="1"/>
    <row r="467" ht="11.25" hidden="1" customHeight="1"/>
    <row r="468" ht="11.25" hidden="1" customHeight="1"/>
    <row r="469" ht="11.25" hidden="1" customHeight="1"/>
    <row r="470" ht="11.25" hidden="1" customHeight="1"/>
    <row r="471" ht="11.25" hidden="1" customHeight="1"/>
    <row r="472" ht="11.25" hidden="1" customHeight="1"/>
    <row r="473" ht="11.25" hidden="1" customHeight="1"/>
    <row r="474" ht="11.25" hidden="1" customHeight="1"/>
    <row r="475" ht="11.25" hidden="1" customHeight="1"/>
    <row r="476" ht="11.25" hidden="1" customHeight="1"/>
    <row r="477" ht="11.25" hidden="1" customHeight="1"/>
    <row r="478" ht="11.25" hidden="1" customHeight="1"/>
    <row r="479" ht="11.25" hidden="1" customHeight="1"/>
    <row r="480" ht="11.25" hidden="1" customHeight="1"/>
    <row r="481" ht="11.25" hidden="1" customHeight="1"/>
    <row r="482" ht="11.25" hidden="1" customHeight="1"/>
    <row r="483" ht="11.25" hidden="1" customHeight="1"/>
    <row r="484" ht="11.25" hidden="1" customHeight="1"/>
    <row r="485" ht="11.25" hidden="1" customHeight="1"/>
    <row r="486" ht="11.25" hidden="1" customHeight="1"/>
    <row r="487" ht="11.25" hidden="1" customHeight="1"/>
    <row r="488" ht="11.25" hidden="1" customHeight="1"/>
    <row r="489" ht="11.25" hidden="1" customHeight="1"/>
    <row r="490" ht="11.25" hidden="1" customHeight="1"/>
    <row r="491" ht="11.25" hidden="1" customHeight="1"/>
    <row r="492" ht="11.25" hidden="1" customHeight="1"/>
    <row r="493" ht="11.25" hidden="1" customHeight="1"/>
    <row r="494" ht="11.25" hidden="1" customHeight="1"/>
    <row r="495" ht="11.25" hidden="1" customHeight="1"/>
    <row r="496" ht="11.25" hidden="1" customHeight="1"/>
    <row r="497" ht="11.25" hidden="1" customHeight="1"/>
    <row r="498" ht="11.25" hidden="1" customHeight="1"/>
    <row r="499" ht="11.25" hidden="1" customHeight="1"/>
    <row r="500" ht="11.25" hidden="1" customHeight="1"/>
    <row r="501" ht="11.25" hidden="1" customHeight="1"/>
    <row r="502" ht="11.25" hidden="1" customHeight="1"/>
    <row r="503" ht="11.25" hidden="1" customHeight="1"/>
    <row r="504" ht="11.25" hidden="1" customHeight="1"/>
    <row r="505" ht="11.25" hidden="1" customHeight="1"/>
    <row r="506" ht="11.25" hidden="1" customHeight="1"/>
    <row r="507" ht="11.25" hidden="1" customHeight="1"/>
    <row r="508" ht="11.25" hidden="1" customHeight="1"/>
    <row r="509" ht="11.25" hidden="1" customHeight="1"/>
    <row r="510" ht="11.25" hidden="1" customHeight="1"/>
    <row r="511" ht="11.25" hidden="1" customHeight="1"/>
    <row r="512" ht="11.25" hidden="1" customHeight="1"/>
    <row r="513" ht="11.25" hidden="1" customHeight="1"/>
    <row r="514" ht="11.25" hidden="1" customHeight="1"/>
    <row r="515" ht="11.25" hidden="1" customHeight="1"/>
    <row r="516" ht="11.25" hidden="1" customHeight="1"/>
    <row r="517" ht="11.25" hidden="1" customHeight="1"/>
    <row r="518" ht="11.25" hidden="1" customHeight="1"/>
    <row r="519" ht="11.25" hidden="1" customHeight="1"/>
    <row r="520" ht="11.25" hidden="1" customHeight="1"/>
    <row r="521" ht="11.25" hidden="1" customHeight="1"/>
    <row r="522" ht="11.25" hidden="1" customHeight="1"/>
    <row r="523" ht="11.25" hidden="1" customHeight="1"/>
    <row r="524" ht="11.25" hidden="1" customHeight="1"/>
    <row r="525" ht="11.25" hidden="1" customHeight="1"/>
    <row r="526" ht="11.25" hidden="1" customHeight="1"/>
    <row r="527" ht="11.25" hidden="1" customHeight="1"/>
    <row r="528" ht="11.25" hidden="1" customHeight="1"/>
    <row r="529" ht="11.25" hidden="1" customHeight="1"/>
    <row r="530" ht="11.25" hidden="1" customHeight="1"/>
    <row r="531" ht="11.25" hidden="1" customHeight="1"/>
    <row r="532" ht="11.25" hidden="1" customHeight="1"/>
    <row r="533" ht="11.25" hidden="1" customHeight="1"/>
    <row r="534" ht="11.25" hidden="1" customHeight="1"/>
    <row r="535" ht="11.25" hidden="1" customHeight="1"/>
    <row r="536" ht="11.25" hidden="1" customHeight="1"/>
    <row r="537" ht="11.25" hidden="1" customHeight="1"/>
    <row r="538" ht="11.25" hidden="1" customHeight="1"/>
    <row r="539" ht="11.25" hidden="1" customHeight="1"/>
    <row r="540" ht="11.25" hidden="1" customHeight="1"/>
    <row r="541" ht="11.25" hidden="1" customHeight="1"/>
    <row r="542" ht="11.25" hidden="1" customHeight="1"/>
    <row r="543" ht="11.25" hidden="1" customHeight="1"/>
    <row r="544" ht="11.25" hidden="1" customHeight="1"/>
    <row r="545" ht="11.25" hidden="1" customHeight="1"/>
    <row r="546" ht="11.25" hidden="1" customHeight="1"/>
    <row r="547" ht="11.25" hidden="1" customHeight="1"/>
    <row r="548" ht="11.25" hidden="1" customHeight="1"/>
    <row r="549" ht="11.25" hidden="1" customHeight="1"/>
    <row r="550" ht="11.25" hidden="1" customHeight="1"/>
    <row r="551" ht="11.25" hidden="1" customHeight="1"/>
    <row r="552" ht="11.25" hidden="1" customHeight="1"/>
    <row r="553" ht="11.25" hidden="1" customHeight="1"/>
    <row r="554" ht="11.25" hidden="1" customHeight="1"/>
    <row r="555" ht="11.25" hidden="1" customHeight="1"/>
    <row r="556" ht="11.25" hidden="1" customHeight="1"/>
    <row r="557" ht="11.25" hidden="1" customHeight="1"/>
    <row r="558" ht="11.25" hidden="1" customHeight="1"/>
    <row r="559" ht="11.25" hidden="1" customHeight="1"/>
    <row r="560" ht="11.25" hidden="1" customHeight="1"/>
    <row r="561" ht="11.25" hidden="1" customHeight="1"/>
    <row r="562" ht="11.25" hidden="1" customHeight="1"/>
    <row r="563" ht="11.25" hidden="1" customHeight="1"/>
    <row r="564" ht="11.25" hidden="1" customHeight="1"/>
    <row r="565" ht="11.25" hidden="1" customHeight="1"/>
    <row r="566" ht="11.25" hidden="1" customHeight="1"/>
    <row r="567" ht="11.25" hidden="1" customHeight="1"/>
    <row r="568" ht="11.25" hidden="1" customHeight="1"/>
    <row r="569" ht="11.25" hidden="1" customHeight="1"/>
    <row r="570" ht="11.25" hidden="1" customHeight="1"/>
    <row r="571" ht="11.25" hidden="1" customHeight="1"/>
    <row r="572" ht="11.25" hidden="1" customHeight="1"/>
    <row r="573" ht="11.25" hidden="1" customHeight="1"/>
    <row r="574" ht="11.25" hidden="1" customHeight="1"/>
    <row r="575" ht="11.25" hidden="1" customHeight="1"/>
    <row r="576" ht="11.25" hidden="1" customHeight="1"/>
    <row r="577" ht="11.25" hidden="1" customHeight="1"/>
    <row r="578" ht="11.25" hidden="1" customHeight="1"/>
    <row r="579" ht="11.25" hidden="1" customHeight="1"/>
    <row r="580" ht="11.25" hidden="1" customHeight="1"/>
    <row r="581" ht="11.25" hidden="1" customHeight="1"/>
    <row r="582" ht="11.25" hidden="1" customHeight="1"/>
    <row r="583" ht="11.25" hidden="1" customHeight="1"/>
    <row r="584" ht="11.25" hidden="1" customHeight="1"/>
    <row r="585" ht="11.25" hidden="1" customHeight="1"/>
    <row r="586" ht="11.25" hidden="1" customHeight="1"/>
    <row r="587" ht="11.25" hidden="1" customHeight="1"/>
    <row r="588" ht="11.25" hidden="1" customHeight="1"/>
    <row r="589" ht="11.25" hidden="1" customHeight="1"/>
    <row r="590" ht="11.25" hidden="1" customHeight="1"/>
    <row r="591" ht="11.25" hidden="1" customHeight="1"/>
    <row r="592" ht="11.25" hidden="1" customHeight="1"/>
    <row r="593" ht="11.25" hidden="1" customHeight="1"/>
    <row r="594" ht="11.25" hidden="1" customHeight="1"/>
    <row r="595" ht="11.25" hidden="1" customHeight="1"/>
    <row r="596" ht="11.25" hidden="1" customHeight="1"/>
    <row r="597" ht="11.25" hidden="1" customHeight="1"/>
    <row r="598" ht="11.25" hidden="1" customHeight="1"/>
    <row r="599" ht="11.25" hidden="1" customHeight="1"/>
    <row r="600" ht="11.25" hidden="1" customHeight="1"/>
    <row r="601" ht="11.25" hidden="1" customHeight="1"/>
    <row r="602" ht="11.25" hidden="1" customHeight="1"/>
    <row r="603" ht="11.25" hidden="1" customHeight="1"/>
    <row r="604" ht="11.25" hidden="1" customHeight="1"/>
    <row r="605" ht="11.25" hidden="1" customHeight="1"/>
    <row r="606" ht="11.25" hidden="1" customHeight="1"/>
    <row r="607" ht="11.25" hidden="1" customHeight="1"/>
    <row r="608" ht="11.25" hidden="1" customHeight="1"/>
    <row r="609" ht="11.25" hidden="1" customHeight="1"/>
    <row r="610" ht="11.25" hidden="1" customHeight="1"/>
    <row r="611" ht="11.25" hidden="1" customHeight="1"/>
    <row r="612" ht="11.25" hidden="1" customHeight="1"/>
    <row r="613" ht="11.25" hidden="1" customHeight="1"/>
    <row r="614" ht="11.25" hidden="1" customHeight="1"/>
    <row r="615" ht="11.25" hidden="1" customHeight="1"/>
    <row r="616" ht="11.25" hidden="1" customHeight="1"/>
    <row r="617" ht="11.25" hidden="1" customHeight="1"/>
    <row r="618" ht="11.25" hidden="1" customHeight="1"/>
    <row r="619" ht="11.25" hidden="1" customHeight="1"/>
    <row r="620" ht="11.25" hidden="1" customHeight="1"/>
    <row r="621" ht="11.25" hidden="1" customHeight="1"/>
    <row r="622" ht="11.25" hidden="1" customHeight="1"/>
    <row r="623" ht="11.25" hidden="1" customHeight="1"/>
    <row r="624" ht="11.25" hidden="1" customHeight="1"/>
    <row r="625" ht="11.25" hidden="1" customHeight="1"/>
    <row r="626" ht="11.25" hidden="1" customHeight="1"/>
    <row r="627" ht="11.25" hidden="1" customHeight="1"/>
    <row r="628" ht="11.25" hidden="1" customHeight="1"/>
    <row r="629" ht="11.25" hidden="1" customHeight="1"/>
    <row r="630" ht="11.25" hidden="1" customHeight="1"/>
    <row r="631" ht="11.25" hidden="1" customHeight="1"/>
    <row r="632" ht="11.25" hidden="1" customHeight="1"/>
    <row r="633" ht="11.25" hidden="1" customHeight="1"/>
    <row r="634" ht="11.25" hidden="1" customHeight="1"/>
    <row r="635" ht="11.25" hidden="1" customHeight="1"/>
    <row r="636" ht="11.25" hidden="1" customHeight="1"/>
    <row r="637" ht="11.25" hidden="1" customHeight="1"/>
    <row r="638" ht="11.25" hidden="1" customHeight="1"/>
    <row r="639" ht="11.25" hidden="1" customHeight="1"/>
    <row r="640" ht="11.25" hidden="1" customHeight="1"/>
    <row r="641" ht="11.25" hidden="1" customHeight="1"/>
    <row r="642" ht="11.25" hidden="1" customHeight="1"/>
    <row r="643" ht="11.25" hidden="1" customHeight="1"/>
    <row r="644" ht="11.25" hidden="1" customHeight="1"/>
    <row r="645" ht="11.25" hidden="1" customHeight="1"/>
    <row r="646" ht="11.25" hidden="1" customHeight="1"/>
    <row r="647" ht="11.25" hidden="1" customHeight="1"/>
    <row r="648" ht="11.25" hidden="1" customHeight="1"/>
    <row r="649" ht="11.25" hidden="1" customHeight="1"/>
    <row r="650" ht="11.25" hidden="1" customHeight="1"/>
    <row r="651" ht="11.25" hidden="1" customHeight="1"/>
    <row r="652" ht="11.25" hidden="1" customHeight="1"/>
    <row r="653" ht="11.25" hidden="1" customHeight="1"/>
    <row r="654" ht="11.25" hidden="1" customHeight="1"/>
    <row r="655" ht="11.25" hidden="1" customHeight="1"/>
    <row r="656" ht="11.25" hidden="1" customHeight="1"/>
    <row r="657" ht="11.25" hidden="1" customHeight="1"/>
    <row r="658" ht="11.25" hidden="1" customHeight="1"/>
    <row r="659" ht="11.25" hidden="1" customHeight="1"/>
    <row r="660" ht="11.25" hidden="1" customHeight="1"/>
    <row r="661" ht="11.25" hidden="1" customHeight="1"/>
    <row r="662" ht="11.25" hidden="1" customHeight="1"/>
    <row r="663" ht="11.25" hidden="1" customHeight="1"/>
    <row r="664" ht="11.25" hidden="1" customHeight="1"/>
    <row r="665" ht="11.25" hidden="1" customHeight="1"/>
    <row r="666" ht="11.25" hidden="1" customHeight="1"/>
    <row r="667" ht="11.25" hidden="1" customHeight="1"/>
    <row r="668" ht="11.25" hidden="1" customHeight="1"/>
    <row r="669" ht="11.25" hidden="1" customHeight="1"/>
    <row r="670" ht="11.25" hidden="1" customHeight="1"/>
    <row r="671" ht="11.25" hidden="1" customHeight="1"/>
    <row r="672" ht="11.25" hidden="1" customHeight="1"/>
    <row r="673" ht="11.25" hidden="1" customHeight="1"/>
    <row r="674" ht="11.25" hidden="1" customHeight="1"/>
    <row r="675" ht="11.25" hidden="1" customHeight="1"/>
    <row r="676" ht="11.25" hidden="1" customHeight="1"/>
    <row r="677" ht="11.25" hidden="1" customHeight="1"/>
    <row r="678" ht="11.25" hidden="1" customHeight="1"/>
    <row r="679" ht="11.25" hidden="1" customHeight="1"/>
    <row r="680" ht="11.25" hidden="1" customHeight="1"/>
    <row r="681" ht="11.25" hidden="1" customHeight="1"/>
    <row r="682" ht="11.25" hidden="1" customHeight="1"/>
    <row r="683" ht="11.25" hidden="1" customHeight="1"/>
    <row r="684" ht="11.25" hidden="1" customHeight="1"/>
    <row r="685" ht="11.25" hidden="1" customHeight="1"/>
    <row r="686" ht="11.25" hidden="1" customHeight="1"/>
    <row r="687" ht="11.25" hidden="1" customHeight="1"/>
    <row r="688" ht="11.25" hidden="1" customHeight="1"/>
    <row r="689" ht="11.25" hidden="1" customHeight="1"/>
    <row r="690" ht="11.25" hidden="1" customHeight="1"/>
    <row r="691" ht="11.25" hidden="1" customHeight="1"/>
    <row r="692" ht="11.25" hidden="1" customHeight="1"/>
    <row r="693" ht="11.25" hidden="1" customHeight="1"/>
    <row r="694" ht="11.25" hidden="1" customHeight="1"/>
    <row r="695" ht="11.25" hidden="1" customHeight="1"/>
    <row r="696" ht="11.25" hidden="1" customHeight="1"/>
    <row r="697" ht="11.25" hidden="1" customHeight="1"/>
    <row r="698" ht="11.25" hidden="1" customHeight="1"/>
    <row r="699" ht="11.25" hidden="1" customHeight="1"/>
    <row r="700" ht="11.25" hidden="1" customHeight="1"/>
    <row r="701" ht="11.25" hidden="1" customHeight="1"/>
    <row r="702" ht="11.25" hidden="1" customHeight="1"/>
    <row r="703" ht="11.25" hidden="1" customHeight="1"/>
    <row r="704" ht="11.25" hidden="1" customHeight="1"/>
    <row r="705" ht="11.25" hidden="1" customHeight="1"/>
    <row r="706" ht="11.25" hidden="1" customHeight="1"/>
    <row r="707" ht="11.25" hidden="1" customHeight="1"/>
    <row r="708" ht="11.25" hidden="1" customHeight="1"/>
    <row r="709" ht="11.25" hidden="1" customHeight="1"/>
    <row r="710" ht="11.25" hidden="1" customHeight="1"/>
    <row r="711" ht="11.25" hidden="1" customHeight="1"/>
    <row r="712" ht="11.25" hidden="1" customHeight="1"/>
    <row r="713" ht="11.25" hidden="1" customHeight="1"/>
    <row r="714" ht="11.25" hidden="1" customHeight="1"/>
    <row r="715" ht="11.25" hidden="1" customHeight="1"/>
    <row r="716" ht="11.25" hidden="1" customHeight="1"/>
    <row r="717" ht="11.25" hidden="1" customHeight="1"/>
    <row r="718" ht="11.25" hidden="1" customHeight="1"/>
    <row r="719" ht="11.25" hidden="1" customHeight="1"/>
    <row r="720" ht="11.25" hidden="1" customHeight="1"/>
    <row r="721" ht="11.25" hidden="1" customHeight="1"/>
    <row r="722" ht="11.25" hidden="1" customHeight="1"/>
    <row r="723" ht="11.25" hidden="1" customHeight="1"/>
    <row r="724" ht="11.25" hidden="1" customHeight="1"/>
    <row r="725" ht="11.25" hidden="1" customHeight="1"/>
    <row r="726" ht="11.25" hidden="1" customHeight="1"/>
    <row r="727" ht="11.25" hidden="1" customHeight="1"/>
    <row r="728" ht="11.25" hidden="1" customHeight="1"/>
    <row r="729" ht="11.25" hidden="1" customHeight="1"/>
    <row r="730" ht="11.25" hidden="1" customHeight="1"/>
    <row r="731" ht="11.25" hidden="1" customHeight="1"/>
    <row r="732" ht="11.25" hidden="1" customHeight="1"/>
    <row r="733" ht="11.25" hidden="1" customHeight="1"/>
    <row r="734" ht="11.25" hidden="1" customHeight="1"/>
    <row r="735" ht="11.25" hidden="1" customHeight="1"/>
    <row r="736" ht="11.25" hidden="1" customHeight="1"/>
    <row r="737" ht="11.25" hidden="1" customHeight="1"/>
    <row r="738" ht="11.25" hidden="1" customHeight="1"/>
    <row r="739" ht="11.25" hidden="1" customHeight="1"/>
    <row r="740" ht="11.25" hidden="1" customHeight="1"/>
    <row r="741" ht="11.25" hidden="1" customHeight="1"/>
    <row r="742" ht="11.25" hidden="1" customHeight="1"/>
    <row r="743" ht="11.25" hidden="1" customHeight="1"/>
    <row r="744" ht="11.25" hidden="1" customHeight="1"/>
    <row r="745" ht="11.25" hidden="1" customHeight="1"/>
    <row r="746" ht="11.25" hidden="1" customHeight="1"/>
    <row r="747" ht="11.25" hidden="1" customHeight="1"/>
    <row r="748" ht="11.25" hidden="1" customHeight="1"/>
    <row r="749" ht="11.25" hidden="1" customHeight="1"/>
    <row r="750" ht="11.25" hidden="1" customHeight="1"/>
    <row r="751" ht="11.25" hidden="1" customHeight="1"/>
    <row r="752" ht="11.25" hidden="1" customHeight="1"/>
    <row r="753" ht="11.25" hidden="1" customHeight="1"/>
    <row r="754" ht="11.25" hidden="1" customHeight="1"/>
    <row r="755" ht="11.25" hidden="1" customHeight="1"/>
    <row r="756" ht="11.25" hidden="1" customHeight="1"/>
    <row r="757" ht="11.25" hidden="1" customHeight="1"/>
    <row r="758" ht="11.25" hidden="1" customHeight="1"/>
    <row r="759" ht="11.25" hidden="1" customHeight="1"/>
    <row r="760" ht="11.25" hidden="1" customHeight="1"/>
    <row r="761" ht="11.25" hidden="1" customHeight="1"/>
    <row r="762" ht="11.25" hidden="1" customHeight="1"/>
    <row r="763" ht="11.25" hidden="1" customHeight="1"/>
    <row r="764" ht="11.25" hidden="1" customHeight="1"/>
    <row r="765" ht="11.25" hidden="1" customHeight="1"/>
    <row r="766" ht="11.25" hidden="1" customHeight="1"/>
    <row r="767" ht="11.25" hidden="1" customHeight="1"/>
    <row r="768" ht="11.25" hidden="1" customHeight="1"/>
    <row r="769" ht="11.25" hidden="1" customHeight="1"/>
    <row r="770" ht="11.25" hidden="1" customHeight="1"/>
    <row r="771" ht="11.25" hidden="1" customHeight="1"/>
    <row r="772" ht="11.25" hidden="1" customHeight="1"/>
    <row r="773" ht="11.25" hidden="1" customHeight="1"/>
    <row r="774" ht="11.25" hidden="1" customHeight="1"/>
    <row r="775" ht="11.25" hidden="1" customHeight="1"/>
    <row r="776" ht="11.25" hidden="1" customHeight="1"/>
    <row r="777" ht="11.25" hidden="1" customHeight="1"/>
    <row r="778" ht="11.25" hidden="1" customHeight="1"/>
    <row r="779" ht="11.25" hidden="1" customHeight="1"/>
    <row r="780" ht="11.25" hidden="1" customHeight="1"/>
    <row r="781" ht="11.25" hidden="1" customHeight="1"/>
    <row r="782" ht="11.25" hidden="1" customHeight="1"/>
    <row r="783" ht="11.25" hidden="1" customHeight="1"/>
    <row r="784" ht="11.25" hidden="1" customHeight="1"/>
    <row r="785" ht="11.25" hidden="1" customHeight="1"/>
    <row r="786" ht="11.25" hidden="1" customHeight="1"/>
    <row r="787" ht="11.25" hidden="1" customHeight="1"/>
    <row r="788" ht="11.25" hidden="1" customHeight="1"/>
    <row r="789" ht="11.25" hidden="1" customHeight="1"/>
    <row r="790" ht="11.25" hidden="1" customHeight="1"/>
    <row r="791" ht="11.25" hidden="1" customHeight="1"/>
    <row r="792" ht="11.25" hidden="1" customHeight="1"/>
    <row r="793" ht="11.25" hidden="1" customHeight="1"/>
    <row r="794" ht="11.25" hidden="1" customHeight="1"/>
    <row r="795" ht="11.25" hidden="1" customHeight="1"/>
    <row r="796" ht="11.25" hidden="1" customHeight="1"/>
    <row r="797" ht="11.25" hidden="1" customHeight="1"/>
    <row r="798" ht="11.25" hidden="1" customHeight="1"/>
    <row r="799" ht="11.25" hidden="1" customHeight="1"/>
    <row r="800" ht="11.25" hidden="1" customHeight="1"/>
    <row r="801" ht="11.25" hidden="1" customHeight="1"/>
    <row r="802" ht="11.25" hidden="1" customHeight="1"/>
    <row r="803" ht="11.25" hidden="1" customHeight="1"/>
    <row r="804" ht="11.25" hidden="1" customHeight="1"/>
    <row r="805" ht="11.25" hidden="1" customHeight="1"/>
    <row r="806" ht="11.25" hidden="1" customHeight="1"/>
    <row r="807" ht="11.25" hidden="1" customHeight="1"/>
    <row r="808" ht="11.25" hidden="1" customHeight="1"/>
    <row r="809" ht="11.25" hidden="1" customHeight="1"/>
    <row r="810" ht="11.25" hidden="1" customHeight="1"/>
    <row r="811" ht="11.25" hidden="1" customHeight="1"/>
    <row r="812" ht="11.25" hidden="1" customHeight="1"/>
    <row r="813" ht="11.25" hidden="1" customHeight="1"/>
    <row r="814" ht="11.25" hidden="1" customHeight="1"/>
    <row r="815" ht="11.25" hidden="1" customHeight="1"/>
    <row r="816" ht="11.25" hidden="1" customHeight="1"/>
    <row r="817" ht="11.25" hidden="1" customHeight="1"/>
    <row r="818" ht="11.25" hidden="1" customHeight="1"/>
    <row r="819" ht="11.25" hidden="1" customHeight="1"/>
    <row r="820" ht="11.25" hidden="1" customHeight="1"/>
    <row r="821" ht="11.25" hidden="1" customHeight="1"/>
    <row r="822" ht="11.25" hidden="1" customHeight="1"/>
    <row r="823" ht="11.25" hidden="1" customHeight="1"/>
    <row r="824" ht="11.25" hidden="1" customHeight="1"/>
    <row r="825" ht="11.25" hidden="1" customHeight="1"/>
    <row r="826" ht="11.25" hidden="1" customHeight="1"/>
    <row r="827" ht="11.25" hidden="1" customHeight="1"/>
    <row r="828" ht="11.25" hidden="1" customHeight="1"/>
    <row r="829" ht="11.25" hidden="1" customHeight="1"/>
    <row r="830" ht="11.25" hidden="1" customHeight="1"/>
    <row r="831" ht="11.25" hidden="1" customHeight="1"/>
    <row r="832" ht="11.25" hidden="1" customHeight="1"/>
    <row r="833" ht="11.25" hidden="1" customHeight="1"/>
    <row r="834" ht="11.25" hidden="1" customHeight="1"/>
    <row r="835" ht="11.25" hidden="1" customHeight="1"/>
    <row r="836" ht="11.25" hidden="1" customHeight="1"/>
    <row r="837" ht="11.25" hidden="1" customHeight="1"/>
    <row r="838" ht="11.25" hidden="1" customHeight="1"/>
    <row r="839" ht="11.25" hidden="1" customHeight="1"/>
    <row r="840" ht="11.25" hidden="1" customHeight="1"/>
    <row r="841" ht="11.25" hidden="1" customHeight="1"/>
    <row r="842" ht="11.25" hidden="1" customHeight="1"/>
    <row r="843" ht="11.25" hidden="1" customHeight="1"/>
    <row r="844" ht="11.25" hidden="1" customHeight="1"/>
    <row r="845" ht="11.25" hidden="1" customHeight="1"/>
    <row r="846" ht="11.25" hidden="1" customHeight="1"/>
    <row r="847" ht="11.25" hidden="1" customHeight="1"/>
    <row r="848" ht="11.25" hidden="1" customHeight="1"/>
    <row r="849" ht="11.25" hidden="1" customHeight="1"/>
    <row r="850" ht="11.25" hidden="1" customHeight="1"/>
    <row r="851" ht="11.25" hidden="1" customHeight="1"/>
    <row r="852" ht="11.25" hidden="1" customHeight="1"/>
    <row r="853" ht="11.25" hidden="1" customHeight="1"/>
    <row r="854" ht="11.25" hidden="1" customHeight="1"/>
    <row r="855" ht="11.25" hidden="1" customHeight="1"/>
    <row r="856" ht="11.25" hidden="1" customHeight="1"/>
    <row r="857" ht="11.25" hidden="1" customHeight="1"/>
    <row r="858" ht="11.25" hidden="1" customHeight="1"/>
    <row r="859" ht="11.25" hidden="1" customHeight="1"/>
    <row r="860" ht="11.25" hidden="1" customHeight="1"/>
    <row r="861" ht="11.25" hidden="1" customHeight="1"/>
    <row r="862" ht="11.25" hidden="1" customHeight="1"/>
    <row r="863" ht="11.25" hidden="1" customHeight="1"/>
    <row r="864" ht="11.25" hidden="1" customHeight="1"/>
    <row r="865" ht="11.25" hidden="1" customHeight="1"/>
    <row r="866" ht="11.25" hidden="1" customHeight="1"/>
    <row r="867" ht="11.25" hidden="1" customHeight="1"/>
    <row r="868" ht="11.25" hidden="1" customHeight="1"/>
    <row r="869" ht="11.25" hidden="1" customHeight="1"/>
    <row r="870" ht="11.25" hidden="1" customHeight="1"/>
    <row r="871" ht="11.25" hidden="1" customHeight="1"/>
    <row r="872" ht="11.25" hidden="1" customHeight="1"/>
    <row r="873" ht="11.25" hidden="1" customHeight="1"/>
    <row r="874" ht="11.25" hidden="1" customHeight="1"/>
    <row r="875" ht="11.25" hidden="1" customHeight="1"/>
    <row r="876" ht="11.25" hidden="1" customHeight="1"/>
    <row r="877" ht="11.25" hidden="1" customHeight="1"/>
    <row r="878" ht="11.25" hidden="1" customHeight="1"/>
    <row r="879" ht="11.25" hidden="1" customHeight="1"/>
    <row r="880" ht="11.25" hidden="1" customHeight="1"/>
    <row r="881" ht="11.25" hidden="1" customHeight="1"/>
    <row r="882" ht="11.25" hidden="1" customHeight="1"/>
    <row r="883" ht="11.25" hidden="1" customHeight="1"/>
    <row r="884" ht="11.25" hidden="1" customHeight="1"/>
    <row r="885" ht="11.25" hidden="1" customHeight="1"/>
    <row r="886" ht="11.25" hidden="1" customHeight="1"/>
    <row r="887" ht="11.25" hidden="1" customHeight="1"/>
    <row r="888" ht="11.25" hidden="1" customHeight="1"/>
    <row r="889" ht="11.25" hidden="1" customHeight="1"/>
    <row r="890" ht="11.25" hidden="1" customHeight="1"/>
    <row r="891" ht="11.25" hidden="1" customHeight="1"/>
    <row r="892" ht="11.25" hidden="1" customHeight="1"/>
    <row r="893" ht="11.25" hidden="1" customHeight="1"/>
    <row r="894" ht="11.25" hidden="1" customHeight="1"/>
    <row r="895" ht="11.25" hidden="1" customHeight="1"/>
    <row r="896" ht="11.25" hidden="1" customHeight="1"/>
    <row r="897" ht="11.25" hidden="1" customHeight="1"/>
    <row r="898" ht="11.25" hidden="1" customHeight="1"/>
    <row r="899" ht="11.25" hidden="1" customHeight="1"/>
    <row r="900" ht="11.25" hidden="1" customHeight="1"/>
    <row r="901" ht="11.25" hidden="1" customHeight="1"/>
    <row r="902" ht="11.25" hidden="1" customHeight="1"/>
    <row r="903" ht="11.25" hidden="1" customHeight="1"/>
    <row r="904" ht="11.25" hidden="1" customHeight="1"/>
    <row r="905" ht="11.25" hidden="1" customHeight="1"/>
    <row r="906" ht="11.25" hidden="1" customHeight="1"/>
    <row r="907" ht="11.25" hidden="1" customHeight="1"/>
    <row r="908" ht="11.25" hidden="1" customHeight="1"/>
    <row r="909" ht="11.25" hidden="1" customHeight="1"/>
    <row r="910" ht="11.25" hidden="1" customHeight="1"/>
    <row r="911" ht="11.25" hidden="1" customHeight="1"/>
    <row r="912" ht="11.25" hidden="1" customHeight="1"/>
    <row r="913" ht="11.25" hidden="1" customHeight="1"/>
    <row r="914" ht="11.25" hidden="1" customHeight="1"/>
    <row r="915" ht="11.25" hidden="1" customHeight="1"/>
    <row r="916" ht="11.25" hidden="1" customHeight="1"/>
    <row r="917" ht="11.25" hidden="1" customHeight="1"/>
    <row r="918" ht="11.25" hidden="1" customHeight="1"/>
    <row r="919" ht="11.25" hidden="1" customHeight="1"/>
    <row r="920" ht="11.25" hidden="1" customHeight="1"/>
    <row r="921" ht="11.25" hidden="1" customHeight="1"/>
    <row r="922" ht="11.25" hidden="1" customHeight="1"/>
    <row r="923" ht="11.25" hidden="1" customHeight="1"/>
    <row r="924" ht="11.25" hidden="1" customHeight="1"/>
    <row r="925" ht="11.25" hidden="1" customHeight="1"/>
    <row r="926" ht="11.25" hidden="1" customHeight="1"/>
    <row r="927" ht="11.25" hidden="1" customHeight="1"/>
    <row r="928" ht="11.25" hidden="1" customHeight="1"/>
    <row r="929" ht="11.25" hidden="1" customHeight="1"/>
    <row r="930" ht="11.25" hidden="1" customHeight="1"/>
    <row r="931" ht="11.25" hidden="1" customHeight="1"/>
    <row r="932" ht="11.25" hidden="1" customHeight="1"/>
    <row r="933" ht="11.25" hidden="1" customHeight="1"/>
    <row r="934" ht="11.25" hidden="1" customHeight="1"/>
    <row r="935" ht="11.25" hidden="1" customHeight="1"/>
    <row r="936" ht="11.25" hidden="1" customHeight="1"/>
    <row r="937" ht="11.25" hidden="1" customHeight="1"/>
    <row r="938" ht="11.25" hidden="1" customHeight="1"/>
    <row r="939" ht="11.25" hidden="1" customHeight="1"/>
    <row r="940" ht="11.25" hidden="1" customHeight="1"/>
    <row r="941" ht="11.25" hidden="1" customHeight="1"/>
    <row r="942" ht="11.25" hidden="1" customHeight="1"/>
    <row r="943" ht="11.25" hidden="1" customHeight="1"/>
    <row r="944" ht="11.25" hidden="1" customHeight="1"/>
    <row r="945" ht="11.25" hidden="1" customHeight="1"/>
    <row r="946" ht="11.25" hidden="1" customHeight="1"/>
    <row r="947" ht="11.25" hidden="1" customHeight="1"/>
    <row r="948" ht="11.25" hidden="1" customHeight="1"/>
    <row r="949" ht="11.25" hidden="1" customHeight="1"/>
    <row r="950" ht="11.25" hidden="1" customHeight="1"/>
    <row r="951" ht="11.25" hidden="1" customHeight="1"/>
    <row r="952" ht="11.25" hidden="1" customHeight="1"/>
    <row r="953" ht="11.25" hidden="1" customHeight="1"/>
    <row r="954" ht="11.25" hidden="1" customHeight="1"/>
    <row r="955" ht="11.25" hidden="1" customHeight="1"/>
    <row r="956" ht="11.25" hidden="1" customHeight="1"/>
    <row r="957" ht="11.25" hidden="1" customHeight="1"/>
    <row r="958" ht="11.25" hidden="1" customHeight="1"/>
    <row r="959" ht="11.25" hidden="1" customHeight="1"/>
    <row r="960" ht="11.25" hidden="1" customHeight="1"/>
    <row r="961" ht="11.25" hidden="1" customHeight="1"/>
    <row r="962" ht="11.25" hidden="1" customHeight="1"/>
    <row r="963" ht="11.25" hidden="1" customHeight="1"/>
    <row r="964" ht="11.25" hidden="1" customHeight="1"/>
    <row r="965" ht="11.25" hidden="1" customHeight="1"/>
    <row r="966" ht="11.25" hidden="1" customHeight="1"/>
    <row r="967" ht="11.25" hidden="1" customHeight="1"/>
    <row r="968" ht="11.25" hidden="1" customHeight="1"/>
    <row r="969" ht="11.25" hidden="1" customHeight="1"/>
    <row r="970" ht="11.25" hidden="1" customHeight="1"/>
    <row r="971" ht="11.25" hidden="1" customHeight="1"/>
    <row r="972" ht="11.25" hidden="1" customHeight="1"/>
    <row r="973" ht="11.25" hidden="1" customHeight="1"/>
    <row r="974" ht="11.25" hidden="1" customHeight="1"/>
    <row r="975" ht="11.25" hidden="1" customHeight="1"/>
    <row r="976" ht="11.25" hidden="1" customHeight="1"/>
    <row r="977" ht="11.25" hidden="1" customHeight="1"/>
    <row r="978" ht="11.25" hidden="1" customHeight="1"/>
    <row r="979" ht="11.25" hidden="1" customHeight="1"/>
    <row r="980" ht="11.25" hidden="1" customHeight="1"/>
    <row r="981" ht="11.25" hidden="1" customHeight="1"/>
    <row r="982" ht="11.25" hidden="1" customHeight="1"/>
    <row r="983" ht="11.25" hidden="1" customHeight="1"/>
    <row r="984" ht="11.25" hidden="1" customHeight="1"/>
    <row r="985" ht="11.25" hidden="1" customHeight="1"/>
    <row r="986" ht="11.25" hidden="1" customHeight="1"/>
    <row r="987" ht="11.25" hidden="1" customHeight="1"/>
    <row r="988" ht="11.25" hidden="1" customHeight="1"/>
    <row r="989" ht="11.25" hidden="1" customHeight="1"/>
    <row r="990" ht="11.25" hidden="1" customHeight="1"/>
    <row r="991" ht="11.25" hidden="1" customHeight="1"/>
    <row r="992" ht="11.25" hidden="1" customHeight="1"/>
    <row r="993" ht="11.25" hidden="1" customHeight="1"/>
    <row r="994" ht="11.25" hidden="1" customHeight="1"/>
    <row r="995" ht="11.25" hidden="1" customHeight="1"/>
    <row r="996" ht="11.25" hidden="1" customHeight="1"/>
    <row r="997" ht="11.25" hidden="1" customHeight="1"/>
    <row r="998" ht="11.25" hidden="1" customHeight="1"/>
    <row r="999" ht="11.25" hidden="1" customHeight="1"/>
    <row r="1000" ht="11.25" hidden="1" customHeight="1"/>
    <row r="1001" ht="11.25" hidden="1" customHeight="1"/>
    <row r="1002" ht="11.25" hidden="1" customHeight="1"/>
    <row r="1003" ht="11.25" hidden="1" customHeight="1"/>
    <row r="1004" ht="11.25" hidden="1" customHeight="1"/>
    <row r="1005" ht="11.25" hidden="1" customHeight="1"/>
    <row r="1006" ht="11.25" hidden="1" customHeight="1"/>
    <row r="1007" ht="11.25" hidden="1" customHeight="1"/>
    <row r="1008" ht="11.25" hidden="1" customHeight="1"/>
    <row r="1009" ht="11.25" hidden="1" customHeight="1"/>
    <row r="1010" ht="11.25" hidden="1" customHeight="1"/>
    <row r="1011" ht="11.25" hidden="1" customHeight="1"/>
    <row r="1012" ht="11.25" hidden="1" customHeight="1"/>
    <row r="1013" ht="11.25" hidden="1" customHeight="1"/>
    <row r="1014" ht="11.25" hidden="1" customHeight="1"/>
    <row r="1015" ht="11.25" hidden="1" customHeight="1"/>
    <row r="1016" ht="11.25" hidden="1" customHeight="1"/>
    <row r="1017" ht="11.25" hidden="1" customHeight="1"/>
    <row r="1018" ht="11.25" hidden="1" customHeight="1"/>
    <row r="1019" ht="11.25" hidden="1" customHeight="1"/>
    <row r="1020" ht="11.25" hidden="1" customHeight="1"/>
    <row r="1021" ht="11.25" hidden="1" customHeight="1"/>
    <row r="1022" ht="11.25" hidden="1" customHeight="1"/>
    <row r="1023" ht="11.25" hidden="1" customHeight="1"/>
    <row r="1024" ht="11.25" hidden="1" customHeight="1"/>
    <row r="1025" ht="11.25" hidden="1" customHeight="1"/>
    <row r="1026" ht="11.25" hidden="1" customHeight="1"/>
    <row r="1027" ht="11.25" hidden="1" customHeight="1"/>
    <row r="1028" ht="11.25" hidden="1" customHeight="1"/>
    <row r="1029" ht="11.25" hidden="1" customHeight="1"/>
    <row r="1030" ht="11.25" hidden="1" customHeight="1"/>
    <row r="1031" ht="11.25" hidden="1" customHeight="1"/>
    <row r="1032" ht="11.25" hidden="1" customHeight="1"/>
    <row r="1033" ht="11.25" hidden="1" customHeight="1"/>
    <row r="1034" ht="11.25" hidden="1" customHeight="1"/>
    <row r="1035" ht="11.25" hidden="1" customHeight="1"/>
    <row r="1036" ht="11.25" hidden="1" customHeight="1"/>
    <row r="1037" ht="11.25" hidden="1" customHeight="1"/>
    <row r="1038" ht="11.25" hidden="1" customHeight="1"/>
    <row r="1039" ht="11.25" hidden="1" customHeight="1"/>
    <row r="1040" ht="11.25" hidden="1" customHeight="1"/>
    <row r="1041" ht="11.25" hidden="1" customHeight="1"/>
    <row r="1042" ht="11.25" hidden="1" customHeight="1"/>
    <row r="1043" ht="11.25" hidden="1" customHeight="1"/>
    <row r="1044" ht="11.25" hidden="1" customHeight="1"/>
    <row r="1045" ht="11.25" hidden="1" customHeight="1"/>
    <row r="1046" ht="11.25" hidden="1" customHeight="1"/>
    <row r="1047" ht="11.25" hidden="1" customHeight="1"/>
    <row r="1048" ht="11.25" hidden="1" customHeight="1"/>
    <row r="1049" ht="11.25" hidden="1" customHeight="1"/>
    <row r="1050" ht="11.25" hidden="1" customHeight="1"/>
    <row r="1051" ht="11.25" hidden="1" customHeight="1"/>
    <row r="1052" ht="11.25" hidden="1" customHeight="1"/>
    <row r="1053" ht="11.25" hidden="1" customHeight="1"/>
    <row r="1054" ht="11.25" hidden="1" customHeight="1"/>
    <row r="1055" ht="11.25" hidden="1" customHeight="1"/>
    <row r="1056" ht="11.25" hidden="1" customHeight="1"/>
    <row r="1057" ht="11.25" hidden="1" customHeight="1"/>
    <row r="1058" ht="11.25" hidden="1" customHeight="1"/>
    <row r="1059" ht="11.25" hidden="1" customHeight="1"/>
    <row r="1060" ht="11.25" hidden="1" customHeight="1"/>
    <row r="1061" ht="11.25" hidden="1" customHeight="1"/>
    <row r="1062" ht="11.25" hidden="1" customHeight="1"/>
    <row r="1063" ht="11.25" hidden="1" customHeight="1"/>
    <row r="1064" ht="11.25" hidden="1" customHeight="1"/>
    <row r="1065" ht="11.25" hidden="1" customHeight="1"/>
    <row r="1066" ht="11.25" hidden="1" customHeight="1"/>
    <row r="1067" ht="11.25" hidden="1" customHeight="1"/>
    <row r="1068" ht="11.25" hidden="1" customHeight="1"/>
    <row r="1069" ht="11.25" hidden="1" customHeight="1"/>
    <row r="1070" ht="11.25" hidden="1" customHeight="1"/>
    <row r="1071" ht="11.25" hidden="1" customHeight="1"/>
    <row r="1072" ht="11.25" hidden="1" customHeight="1"/>
    <row r="1073" ht="11.25" hidden="1" customHeight="1"/>
    <row r="1074" ht="11.25" hidden="1" customHeight="1"/>
    <row r="1075" ht="11.25" hidden="1" customHeight="1"/>
    <row r="1076" ht="11.25" hidden="1" customHeight="1"/>
    <row r="1077" ht="11.25" hidden="1" customHeight="1"/>
    <row r="1078" ht="11.25" hidden="1" customHeight="1"/>
    <row r="1079" ht="11.25" hidden="1" customHeight="1"/>
    <row r="1080" ht="11.25" hidden="1" customHeight="1"/>
    <row r="1081" ht="11.25" hidden="1" customHeight="1"/>
    <row r="1082" ht="11.25" hidden="1" customHeight="1"/>
    <row r="1083" ht="11.25" hidden="1" customHeight="1"/>
    <row r="1084" ht="11.25" hidden="1" customHeight="1"/>
    <row r="1085" ht="11.25" hidden="1" customHeight="1"/>
    <row r="1086" ht="11.25" hidden="1" customHeight="1"/>
    <row r="1087" ht="11.25" hidden="1" customHeight="1"/>
    <row r="1088" ht="11.25" hidden="1" customHeight="1"/>
    <row r="1089" ht="11.25" hidden="1" customHeight="1"/>
    <row r="1090" ht="11.25" hidden="1" customHeight="1"/>
    <row r="1091" ht="11.25" hidden="1" customHeight="1"/>
    <row r="1092" ht="11.25" hidden="1" customHeight="1"/>
    <row r="1093" ht="11.25" hidden="1" customHeight="1"/>
    <row r="1094" ht="11.25" hidden="1" customHeight="1"/>
    <row r="1095" ht="11.25" hidden="1" customHeight="1"/>
    <row r="1096" ht="11.25" hidden="1" customHeight="1"/>
    <row r="1097" ht="11.25" hidden="1" customHeight="1"/>
    <row r="1098" ht="11.25" hidden="1" customHeight="1"/>
    <row r="1099" ht="11.25" hidden="1" customHeight="1"/>
    <row r="1100" ht="11.25" hidden="1" customHeight="1"/>
    <row r="1101" ht="11.25" hidden="1" customHeight="1"/>
    <row r="1102" ht="11.25" hidden="1" customHeight="1"/>
    <row r="1103" ht="11.25" hidden="1" customHeight="1"/>
    <row r="1104" ht="11.25" hidden="1" customHeight="1"/>
    <row r="1105" ht="11.25" hidden="1" customHeight="1"/>
    <row r="1106" ht="11.25" hidden="1" customHeight="1"/>
    <row r="1107" ht="11.25" hidden="1" customHeight="1"/>
    <row r="1108" ht="11.25" hidden="1" customHeight="1"/>
    <row r="1109" ht="11.25" hidden="1" customHeight="1"/>
    <row r="1110" ht="11.25" hidden="1" customHeight="1"/>
    <row r="1111" ht="11.25" hidden="1" customHeight="1"/>
    <row r="1112" ht="11.25" hidden="1" customHeight="1"/>
    <row r="1113" ht="11.25" hidden="1" customHeight="1"/>
    <row r="1114" ht="11.25" hidden="1" customHeight="1"/>
    <row r="1115" ht="11.25" hidden="1" customHeight="1"/>
    <row r="1116" ht="11.25" hidden="1" customHeight="1"/>
    <row r="1117" ht="11.25" hidden="1" customHeight="1"/>
    <row r="1118" ht="11.25" hidden="1" customHeight="1"/>
    <row r="1119" ht="11.25" hidden="1" customHeight="1"/>
    <row r="1120" ht="11.25" hidden="1" customHeight="1"/>
    <row r="1121" ht="11.25" hidden="1" customHeight="1"/>
    <row r="1122" ht="11.25" hidden="1" customHeight="1"/>
    <row r="1123" ht="11.25" hidden="1" customHeight="1"/>
    <row r="1124" ht="11.25" hidden="1" customHeight="1"/>
    <row r="1125" ht="11.25" hidden="1" customHeight="1"/>
    <row r="1126" ht="11.25" hidden="1" customHeight="1"/>
    <row r="1127" ht="11.25" hidden="1" customHeight="1"/>
    <row r="1128" ht="11.25" hidden="1" customHeight="1"/>
    <row r="1129" ht="11.25" hidden="1" customHeight="1"/>
    <row r="1130" ht="11.25" hidden="1" customHeight="1"/>
    <row r="1131" ht="11.25" hidden="1" customHeight="1"/>
    <row r="1132" ht="11.25" hidden="1" customHeight="1"/>
    <row r="1133" ht="11.25" hidden="1" customHeight="1"/>
    <row r="1134" ht="11.25" hidden="1" customHeight="1"/>
    <row r="1135" ht="11.25" hidden="1" customHeight="1"/>
    <row r="1136" ht="11.25" hidden="1" customHeight="1"/>
    <row r="1137" ht="11.25" hidden="1" customHeight="1"/>
    <row r="1138" ht="11.25" hidden="1" customHeight="1"/>
    <row r="1139" ht="11.25" hidden="1" customHeight="1"/>
    <row r="1140" ht="11.25" hidden="1" customHeight="1"/>
    <row r="1141" ht="11.25" hidden="1" customHeight="1"/>
    <row r="1142" ht="11.25" hidden="1" customHeight="1"/>
    <row r="1143" ht="11.25" hidden="1" customHeight="1"/>
    <row r="1144" ht="11.25" hidden="1" customHeight="1"/>
    <row r="1145" ht="11.25" hidden="1" customHeight="1"/>
    <row r="1146" ht="11.25" hidden="1" customHeight="1"/>
    <row r="1147" ht="11.25" hidden="1" customHeight="1"/>
    <row r="1148" ht="11.25" hidden="1" customHeight="1"/>
    <row r="1149" ht="11.25" hidden="1" customHeight="1"/>
    <row r="1150" ht="11.25" hidden="1" customHeight="1"/>
    <row r="1151" ht="11.25" hidden="1" customHeight="1"/>
    <row r="1152" ht="11.25" hidden="1" customHeight="1"/>
    <row r="1153" ht="11.25" hidden="1" customHeight="1"/>
    <row r="1154" ht="11.25" hidden="1" customHeight="1"/>
    <row r="1155" ht="11.25" hidden="1" customHeight="1"/>
    <row r="1156" ht="11.25" hidden="1" customHeight="1"/>
    <row r="1157" ht="11.25" hidden="1" customHeight="1"/>
    <row r="1158" ht="11.25" hidden="1" customHeight="1"/>
    <row r="1159" ht="11.25" hidden="1" customHeight="1"/>
    <row r="1160" ht="11.25" hidden="1" customHeight="1"/>
    <row r="1161" ht="11.25" hidden="1" customHeight="1"/>
    <row r="1162" ht="11.25" hidden="1" customHeight="1"/>
    <row r="1163" ht="11.25" hidden="1" customHeight="1"/>
    <row r="1164" ht="11.25" hidden="1" customHeight="1"/>
    <row r="1165" ht="11.25" hidden="1" customHeight="1"/>
    <row r="1166" ht="11.25" hidden="1" customHeight="1"/>
    <row r="1167" ht="11.25" hidden="1" customHeight="1"/>
    <row r="1168" ht="11.25" hidden="1" customHeight="1"/>
    <row r="1169" ht="11.25" hidden="1" customHeight="1"/>
    <row r="1170" ht="11.25" hidden="1" customHeight="1"/>
    <row r="1171" ht="11.25" hidden="1" customHeight="1"/>
    <row r="1172" ht="11.25" hidden="1" customHeight="1"/>
    <row r="1173" ht="11.25" hidden="1" customHeight="1"/>
    <row r="1174" ht="11.25" hidden="1" customHeight="1"/>
    <row r="1175" ht="11.25" hidden="1" customHeight="1"/>
    <row r="1176" ht="11.25" hidden="1" customHeight="1"/>
    <row r="1177" ht="11.25" hidden="1" customHeight="1"/>
    <row r="1178" ht="11.25" hidden="1" customHeight="1"/>
    <row r="1179" ht="11.25" hidden="1" customHeight="1"/>
    <row r="1180" ht="11.25" hidden="1" customHeight="1"/>
    <row r="1181" ht="11.25" hidden="1" customHeight="1"/>
    <row r="1182" ht="11.25" hidden="1" customHeight="1"/>
    <row r="1183" ht="11.25" hidden="1" customHeight="1"/>
    <row r="1184" ht="11.25" hidden="1" customHeight="1"/>
    <row r="1185" ht="11.25" hidden="1" customHeight="1"/>
    <row r="1186" ht="11.25" hidden="1" customHeight="1"/>
    <row r="1187" ht="11.25" hidden="1" customHeight="1"/>
    <row r="1188" ht="11.25" hidden="1" customHeight="1"/>
    <row r="1189" ht="11.25" hidden="1" customHeight="1"/>
    <row r="1190" ht="11.25" hidden="1" customHeight="1"/>
    <row r="1191" ht="11.25" hidden="1" customHeight="1"/>
    <row r="1192" ht="11.25" hidden="1" customHeight="1"/>
    <row r="1193" ht="11.25" hidden="1" customHeight="1"/>
    <row r="1194" ht="11.25" hidden="1" customHeight="1"/>
    <row r="1195" ht="11.25" hidden="1" customHeight="1"/>
    <row r="1196" ht="11.25" hidden="1" customHeight="1"/>
    <row r="1197" ht="11.25" hidden="1" customHeight="1"/>
    <row r="1198" ht="11.25" hidden="1" customHeight="1"/>
    <row r="1199" ht="11.25" hidden="1" customHeight="1"/>
    <row r="1200" ht="11.25" hidden="1" customHeight="1"/>
    <row r="1201" ht="11.25" hidden="1" customHeight="1"/>
    <row r="1202" ht="11.25" hidden="1" customHeight="1"/>
    <row r="1203" ht="11.25" hidden="1" customHeight="1"/>
    <row r="1204" ht="11.25" hidden="1" customHeight="1"/>
    <row r="1205" ht="11.25" hidden="1" customHeight="1"/>
    <row r="1206" ht="11.25" hidden="1" customHeight="1"/>
    <row r="1207" ht="11.25" hidden="1" customHeight="1"/>
    <row r="1208" ht="11.25" hidden="1" customHeight="1"/>
    <row r="1209" ht="11.25" hidden="1" customHeight="1"/>
    <row r="1210" ht="11.25" hidden="1" customHeight="1"/>
    <row r="1211" ht="11.25" hidden="1" customHeight="1"/>
    <row r="1212" ht="11.25" hidden="1" customHeight="1"/>
    <row r="1213" ht="11.25" hidden="1" customHeight="1"/>
    <row r="1214" ht="11.25" hidden="1" customHeight="1"/>
    <row r="1215" ht="11.25" hidden="1" customHeight="1"/>
    <row r="1216" ht="11.25" hidden="1" customHeight="1"/>
    <row r="1217" ht="11.25" hidden="1" customHeight="1"/>
    <row r="1218" ht="11.25" hidden="1" customHeight="1"/>
    <row r="1219" ht="11.25" hidden="1" customHeight="1"/>
    <row r="1220" ht="11.25" hidden="1" customHeight="1"/>
    <row r="1221" ht="11.25" hidden="1" customHeight="1"/>
    <row r="1222" ht="11.25" hidden="1" customHeight="1"/>
    <row r="1223" ht="11.25" hidden="1" customHeight="1"/>
    <row r="1224" ht="11.25" hidden="1" customHeight="1"/>
    <row r="1225" ht="11.25" hidden="1" customHeight="1"/>
    <row r="1226" ht="11.25" hidden="1" customHeight="1"/>
    <row r="1227" ht="11.25" hidden="1" customHeight="1"/>
    <row r="1228" ht="11.25" hidden="1" customHeight="1"/>
    <row r="1229" ht="11.25" hidden="1" customHeight="1"/>
    <row r="1230" ht="11.25" hidden="1" customHeight="1"/>
    <row r="1231" ht="11.25" hidden="1" customHeight="1"/>
    <row r="1232" ht="11.25" hidden="1" customHeight="1"/>
    <row r="1233" ht="11.25" hidden="1" customHeight="1"/>
    <row r="1234" ht="11.25" hidden="1" customHeight="1"/>
    <row r="1235" ht="11.25" hidden="1" customHeight="1"/>
    <row r="1236" ht="11.25" hidden="1" customHeight="1"/>
    <row r="1237" ht="11.25" hidden="1" customHeight="1"/>
    <row r="1238" ht="11.25" hidden="1" customHeight="1"/>
    <row r="1239" ht="11.25" hidden="1" customHeight="1"/>
    <row r="1240" ht="11.25" hidden="1" customHeight="1"/>
    <row r="1241" ht="11.25" hidden="1" customHeight="1"/>
    <row r="1242" ht="11.25" hidden="1" customHeight="1"/>
    <row r="1243" ht="11.25" hidden="1" customHeight="1"/>
    <row r="1244" ht="11.25" hidden="1" customHeight="1"/>
    <row r="1245" ht="11.25" hidden="1" customHeight="1"/>
    <row r="1246" ht="11.25" hidden="1" customHeight="1"/>
    <row r="1247" ht="11.25" hidden="1" customHeight="1"/>
    <row r="1248" ht="11.25" hidden="1" customHeight="1"/>
    <row r="1249" ht="11.25" hidden="1" customHeight="1"/>
    <row r="1250" ht="11.25" hidden="1" customHeight="1"/>
    <row r="1251" ht="11.25" hidden="1" customHeight="1"/>
    <row r="1252" ht="11.25" hidden="1" customHeight="1"/>
    <row r="1253" ht="11.25" hidden="1" customHeight="1"/>
    <row r="1254" ht="11.25" hidden="1" customHeight="1"/>
    <row r="1255" ht="11.25" hidden="1" customHeight="1"/>
    <row r="1256" ht="11.25" hidden="1" customHeight="1"/>
    <row r="1257" ht="11.25" hidden="1" customHeight="1"/>
    <row r="1258" ht="11.25" hidden="1" customHeight="1"/>
    <row r="1259" ht="11.25" hidden="1" customHeight="1"/>
    <row r="1260" ht="11.25" hidden="1" customHeight="1"/>
    <row r="1261" ht="11.25" hidden="1" customHeight="1"/>
    <row r="1262" ht="11.25" hidden="1" customHeight="1"/>
    <row r="1263" ht="11.25" hidden="1" customHeight="1"/>
    <row r="1264" ht="11.25" hidden="1" customHeight="1"/>
    <row r="1265" ht="11.25" hidden="1" customHeight="1"/>
    <row r="1266" ht="11.25" hidden="1" customHeight="1"/>
    <row r="1267" ht="11.25" hidden="1" customHeight="1"/>
    <row r="1268" ht="11.25" hidden="1" customHeight="1"/>
    <row r="1269" ht="11.25" hidden="1" customHeight="1"/>
    <row r="1270" ht="11.25" hidden="1" customHeight="1"/>
    <row r="1271" ht="11.25" hidden="1" customHeight="1"/>
    <row r="1272" ht="11.25" hidden="1" customHeight="1"/>
    <row r="1273" ht="11.25" hidden="1" customHeight="1"/>
    <row r="1274" ht="11.25" hidden="1" customHeight="1"/>
    <row r="1275" ht="11.25" hidden="1" customHeight="1"/>
    <row r="1276" ht="11.25" hidden="1" customHeight="1"/>
    <row r="1277" ht="11.25" hidden="1" customHeight="1"/>
    <row r="1278" ht="11.25" hidden="1" customHeight="1"/>
    <row r="1279" ht="11.25" hidden="1" customHeight="1"/>
    <row r="1280" ht="11.25" hidden="1" customHeight="1"/>
    <row r="1281" ht="11.25" hidden="1" customHeight="1"/>
    <row r="1282" ht="11.25" hidden="1" customHeight="1"/>
    <row r="1283" ht="11.25" hidden="1" customHeight="1"/>
    <row r="1284" ht="11.25" hidden="1" customHeight="1"/>
    <row r="1285" ht="11.25" hidden="1" customHeight="1"/>
    <row r="1286" ht="11.25" hidden="1" customHeight="1"/>
    <row r="1287" ht="11.25" hidden="1" customHeight="1"/>
    <row r="1288" ht="11.25" hidden="1" customHeight="1"/>
    <row r="1289" ht="11.25" hidden="1" customHeight="1"/>
    <row r="1290" ht="11.25" hidden="1" customHeight="1"/>
    <row r="1291" ht="11.25" hidden="1" customHeight="1"/>
    <row r="1292" ht="11.25" hidden="1" customHeight="1"/>
    <row r="1293" ht="11.25" hidden="1" customHeight="1"/>
    <row r="1294" ht="11.25" hidden="1" customHeight="1"/>
    <row r="1295" ht="11.25" hidden="1" customHeight="1"/>
    <row r="1296" ht="11.25" hidden="1" customHeight="1"/>
    <row r="1297" ht="11.25" hidden="1" customHeight="1"/>
    <row r="1298" ht="11.25" hidden="1" customHeight="1"/>
    <row r="1299" ht="11.25" hidden="1" customHeight="1"/>
    <row r="1300" ht="11.25" hidden="1" customHeight="1"/>
    <row r="1301" ht="11.25" hidden="1" customHeight="1"/>
    <row r="1302" ht="11.25" hidden="1" customHeight="1"/>
    <row r="1303" ht="11.25" hidden="1" customHeight="1"/>
    <row r="1304" ht="11.25" hidden="1" customHeight="1"/>
    <row r="1305" ht="11.25" hidden="1" customHeight="1"/>
    <row r="1306" ht="11.25" hidden="1" customHeight="1"/>
    <row r="1307" ht="11.25" hidden="1" customHeight="1"/>
    <row r="1308" ht="11.25" hidden="1" customHeight="1"/>
    <row r="1309" ht="11.25" hidden="1" customHeight="1"/>
    <row r="1310" ht="11.25" hidden="1" customHeight="1"/>
    <row r="1311" ht="11.25" hidden="1" customHeight="1"/>
    <row r="1312" ht="11.25" hidden="1" customHeight="1"/>
    <row r="1313" ht="11.25" hidden="1" customHeight="1"/>
    <row r="1314" ht="11.25" hidden="1" customHeight="1"/>
    <row r="1315" ht="11.25" hidden="1" customHeight="1"/>
    <row r="1316" ht="11.25" hidden="1" customHeight="1"/>
    <row r="1317" ht="11.25" hidden="1" customHeight="1"/>
    <row r="1318" ht="11.25" hidden="1" customHeight="1"/>
    <row r="1319" ht="11.25" hidden="1" customHeight="1"/>
    <row r="1320" ht="11.25" hidden="1" customHeight="1"/>
    <row r="1321" ht="11.25" hidden="1" customHeight="1"/>
    <row r="1322" ht="11.25" hidden="1" customHeight="1"/>
    <row r="1323" ht="11.25" hidden="1" customHeight="1"/>
    <row r="1324" ht="11.25" hidden="1" customHeight="1"/>
    <row r="1325" ht="11.25" hidden="1" customHeight="1"/>
    <row r="1326" ht="11.25" hidden="1" customHeight="1"/>
    <row r="1327" ht="11.25" hidden="1" customHeight="1"/>
    <row r="1328" ht="11.25" hidden="1" customHeight="1"/>
    <row r="1329" ht="11.25" hidden="1" customHeight="1"/>
    <row r="1330" ht="11.25" hidden="1" customHeight="1"/>
    <row r="1331" ht="11.25" hidden="1" customHeight="1"/>
    <row r="1332" ht="11.25" hidden="1" customHeight="1"/>
    <row r="1333" ht="11.25" hidden="1" customHeight="1"/>
    <row r="1334" ht="11.25" hidden="1" customHeight="1"/>
    <row r="1335" ht="11.25" hidden="1" customHeight="1"/>
    <row r="1336" ht="11.25" hidden="1" customHeight="1"/>
    <row r="1337" ht="11.25" hidden="1" customHeight="1"/>
    <row r="1338" ht="11.25" hidden="1" customHeight="1"/>
    <row r="1339" ht="11.25" hidden="1" customHeight="1"/>
    <row r="1340" ht="11.25" hidden="1" customHeight="1"/>
    <row r="1341" ht="11.25" hidden="1" customHeight="1"/>
    <row r="1342" ht="11.25" hidden="1" customHeight="1"/>
    <row r="1343" ht="11.25" hidden="1" customHeight="1"/>
    <row r="1344" ht="11.25" hidden="1" customHeight="1"/>
    <row r="1345" ht="11.25" hidden="1" customHeight="1"/>
    <row r="1346" ht="11.25" hidden="1" customHeight="1"/>
    <row r="1347" ht="11.25" hidden="1" customHeight="1"/>
    <row r="1348" ht="11.25" hidden="1" customHeight="1"/>
    <row r="1349" ht="11.25" hidden="1" customHeight="1"/>
    <row r="1350" ht="11.25" hidden="1" customHeight="1"/>
    <row r="1351" ht="11.25" hidden="1" customHeight="1"/>
    <row r="1352" ht="11.25" hidden="1" customHeight="1"/>
    <row r="1353" ht="11.25" hidden="1" customHeight="1"/>
    <row r="1354" ht="11.25" hidden="1" customHeight="1"/>
    <row r="1355" ht="11.25" hidden="1" customHeight="1"/>
    <row r="1356" ht="11.25" hidden="1" customHeight="1"/>
    <row r="1357" ht="11.25" hidden="1" customHeight="1"/>
    <row r="1358" ht="11.25" hidden="1" customHeight="1"/>
    <row r="1359" ht="11.25" hidden="1" customHeight="1"/>
    <row r="1360" ht="11.25" hidden="1" customHeight="1"/>
    <row r="1361" ht="11.25" hidden="1" customHeight="1"/>
    <row r="1362" ht="11.25" hidden="1" customHeight="1"/>
    <row r="1363" ht="11.25" hidden="1" customHeight="1"/>
    <row r="1364" ht="11.25" hidden="1" customHeight="1"/>
    <row r="1365" ht="11.25" hidden="1" customHeight="1"/>
    <row r="1366" ht="11.25" hidden="1" customHeight="1"/>
    <row r="1367" ht="11.25" hidden="1" customHeight="1"/>
    <row r="1368" ht="11.25" hidden="1" customHeight="1"/>
    <row r="1369" ht="11.25" hidden="1" customHeight="1"/>
    <row r="1370" ht="11.25" hidden="1" customHeight="1"/>
    <row r="1371" ht="11.25" hidden="1" customHeight="1"/>
    <row r="1372" ht="11.25" hidden="1" customHeight="1"/>
    <row r="1373" ht="11.25" hidden="1" customHeight="1"/>
    <row r="1374" ht="11.25" hidden="1" customHeight="1"/>
    <row r="1375" ht="11.25" hidden="1" customHeight="1"/>
    <row r="1376" ht="11.25" customHeight="1"/>
  </sheetData>
  <sheetProtection password="DF8B" sheet="1" objects="1" scenarios="1" selectLockedCells="1" selectUnlockedCells="1"/>
  <mergeCells count="4">
    <mergeCell ref="B2:H2"/>
    <mergeCell ref="B197:F197"/>
    <mergeCell ref="B194:H194"/>
    <mergeCell ref="B195:H195"/>
  </mergeCells>
  <printOptions horizontalCentered="1"/>
  <pageMargins left="0.39370078740157483" right="0.39370078740157483" top="0.98425196850393704" bottom="0.98425196850393704" header="0.39370078740157483" footer="0.39370078740157483"/>
  <pageSetup paperSize="9" fitToHeight="0" orientation="landscape" r:id="rId1"/>
  <rowBreaks count="1" manualBreakCount="1">
    <brk id="101" min="1"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1"/>
  <sheetViews>
    <sheetView showGridLines="0" zoomScale="80" zoomScaleNormal="80" workbookViewId="0">
      <selection activeCell="B16" sqref="B16"/>
    </sheetView>
  </sheetViews>
  <sheetFormatPr defaultColWidth="0" defaultRowHeight="11.25" customHeight="1" zeroHeight="1"/>
  <cols>
    <col min="1" max="1" width="1.625" style="388" customWidth="1"/>
    <col min="2" max="2" width="111.75" style="428" customWidth="1"/>
    <col min="3" max="3" width="10.75" style="429" customWidth="1"/>
    <col min="4" max="4" width="9.625" style="430" customWidth="1"/>
    <col min="5" max="5" width="2.75" style="431" customWidth="1"/>
    <col min="6" max="6" width="9.625" style="430" customWidth="1"/>
    <col min="7" max="7" width="1.625" style="388" customWidth="1"/>
    <col min="8" max="8" width="56.25" style="372" hidden="1" customWidth="1"/>
    <col min="9" max="9" width="12.75" style="372" hidden="1" customWidth="1"/>
    <col min="10" max="10" width="9.625" style="372" hidden="1" customWidth="1"/>
    <col min="11" max="11" width="2.875" style="372" hidden="1" customWidth="1"/>
    <col min="12" max="12" width="9.625" style="372" hidden="1" customWidth="1"/>
    <col min="13" max="15" width="2.25" style="372" hidden="1" customWidth="1"/>
    <col min="16" max="16384" width="0" style="372" hidden="1"/>
  </cols>
  <sheetData>
    <row r="1" spans="2:6" s="388" customFormat="1">
      <c r="B1" s="428"/>
      <c r="E1" s="389"/>
    </row>
    <row r="2" spans="2:6" s="388" customFormat="1" ht="14.25">
      <c r="B2" s="433" t="s">
        <v>673</v>
      </c>
      <c r="C2" s="488" t="str">
        <f>+ID!D15</f>
        <v>Borbeni složeni sistemi - Belgrade</v>
      </c>
      <c r="D2" s="488"/>
      <c r="E2" s="488"/>
      <c r="F2" s="488"/>
    </row>
    <row r="3" spans="2:6" s="388" customFormat="1">
      <c r="B3" s="434" t="s">
        <v>674</v>
      </c>
      <c r="C3" s="436"/>
      <c r="D3" s="436"/>
      <c r="E3" s="436"/>
      <c r="F3" s="436"/>
    </row>
    <row r="4" spans="2:6" s="388" customFormat="1">
      <c r="B4" s="434" t="s">
        <v>537</v>
      </c>
      <c r="C4" s="374"/>
      <c r="D4" s="375"/>
      <c r="E4" s="376"/>
      <c r="F4" s="377"/>
    </row>
    <row r="5" spans="2:6" s="388" customFormat="1">
      <c r="B5" s="386" t="s">
        <v>675</v>
      </c>
      <c r="C5" s="390" t="s">
        <v>534</v>
      </c>
      <c r="D5" s="376" t="str">
        <f>+BU!E4</f>
        <v>2015.</v>
      </c>
      <c r="E5" s="376"/>
      <c r="F5" s="376" t="str">
        <f>+BU!F4</f>
        <v>2014.</v>
      </c>
    </row>
    <row r="6" spans="2:6" s="388" customFormat="1">
      <c r="B6" s="373"/>
      <c r="C6" s="378"/>
      <c r="D6" s="376"/>
      <c r="E6" s="376"/>
      <c r="F6" s="376"/>
    </row>
    <row r="7" spans="2:6" s="388" customFormat="1">
      <c r="B7" s="391" t="s">
        <v>676</v>
      </c>
      <c r="C7" s="186" t="str">
        <f>+IF(BU!D5=0,"",BU!D5)</f>
        <v/>
      </c>
      <c r="D7" s="26"/>
      <c r="E7" s="52"/>
      <c r="F7" s="25"/>
    </row>
    <row r="8" spans="2:6" s="388" customFormat="1">
      <c r="B8" s="391" t="s">
        <v>677</v>
      </c>
      <c r="C8" s="186" t="str">
        <f>+IF(BU!D6=0,"",BU!D6)</f>
        <v>6</v>
      </c>
      <c r="D8" s="381">
        <f>IF(BU!E6=0," ",BU!E6)</f>
        <v>437881</v>
      </c>
      <c r="E8" s="382"/>
      <c r="F8" s="381">
        <f>IF(BU!F6=0," ",BU!F6)</f>
        <v>480071</v>
      </c>
    </row>
    <row r="9" spans="2:6" s="388" customFormat="1">
      <c r="B9" s="391" t="s">
        <v>678</v>
      </c>
      <c r="C9" s="186" t="str">
        <f>+IF(BU!D7=0,"",BU!D7)</f>
        <v/>
      </c>
      <c r="D9" s="381" t="str">
        <f>IF(BU!E7=0," ",BU!E7)</f>
        <v xml:space="preserve"> </v>
      </c>
      <c r="E9" s="382"/>
      <c r="F9" s="381" t="str">
        <f>IF(BU!F7=0," ",BU!F7)</f>
        <v xml:space="preserve"> </v>
      </c>
    </row>
    <row r="10" spans="2:6" s="388" customFormat="1">
      <c r="B10" s="367" t="s">
        <v>679</v>
      </c>
      <c r="C10" s="186" t="str">
        <f>+IF(BU!D8=0,"",BU!D8)</f>
        <v/>
      </c>
      <c r="D10" s="383" t="str">
        <f>IF(BU!E8=0," ",BU!E8)</f>
        <v xml:space="preserve"> </v>
      </c>
      <c r="E10" s="382"/>
      <c r="F10" s="383" t="str">
        <f>IF(BU!F8=0," ",BU!F8)</f>
        <v xml:space="preserve"> </v>
      </c>
    </row>
    <row r="11" spans="2:6" s="388" customFormat="1">
      <c r="B11" s="367" t="s">
        <v>680</v>
      </c>
      <c r="C11" s="186" t="str">
        <f>+IF(BU!D9=0,"",BU!D9)</f>
        <v/>
      </c>
      <c r="D11" s="384" t="str">
        <f>IF(BU!E9=0," ",BU!E9)</f>
        <v xml:space="preserve"> </v>
      </c>
      <c r="E11" s="382"/>
      <c r="F11" s="384" t="str">
        <f>IF(BU!F9=0," ",BU!F9)</f>
        <v xml:space="preserve"> </v>
      </c>
    </row>
    <row r="12" spans="2:6" s="388" customFormat="1">
      <c r="B12" s="367" t="s">
        <v>681</v>
      </c>
      <c r="C12" s="186" t="str">
        <f>+IF(BU!D10=0,"",BU!D10)</f>
        <v/>
      </c>
      <c r="D12" s="384" t="str">
        <f>IF(BU!E10=0," ",BU!E10)</f>
        <v xml:space="preserve"> </v>
      </c>
      <c r="E12" s="382"/>
      <c r="F12" s="384" t="str">
        <f>IF(BU!F10=0," ",BU!F10)</f>
        <v xml:space="preserve"> </v>
      </c>
    </row>
    <row r="13" spans="2:6" s="388" customFormat="1">
      <c r="B13" s="367" t="s">
        <v>682</v>
      </c>
      <c r="C13" s="186" t="str">
        <f>+IF(BU!D11=0,"",BU!D11)</f>
        <v/>
      </c>
      <c r="D13" s="384" t="str">
        <f>IF(BU!E11=0," ",BU!E11)</f>
        <v xml:space="preserve"> </v>
      </c>
      <c r="E13" s="382"/>
      <c r="F13" s="384" t="str">
        <f>IF(BU!F11=0," ",BU!F11)</f>
        <v xml:space="preserve"> </v>
      </c>
    </row>
    <row r="14" spans="2:6" s="388" customFormat="1">
      <c r="B14" s="367" t="s">
        <v>683</v>
      </c>
      <c r="C14" s="186" t="str">
        <f>+IF(BU!D12=0,"",BU!D12)</f>
        <v/>
      </c>
      <c r="D14" s="384" t="str">
        <f>IF(BU!E12=0," ",BU!E12)</f>
        <v xml:space="preserve"> </v>
      </c>
      <c r="E14" s="382"/>
      <c r="F14" s="384" t="str">
        <f>IF(BU!F12=0," ",BU!F12)</f>
        <v xml:space="preserve"> </v>
      </c>
    </row>
    <row r="15" spans="2:6" s="388" customFormat="1">
      <c r="B15" s="367" t="s">
        <v>684</v>
      </c>
      <c r="C15" s="186" t="str">
        <f>+IF(BU!D13=0,"",BU!D13)</f>
        <v/>
      </c>
      <c r="D15" s="385" t="str">
        <f>IF(BU!E13=0," ",BU!E13)</f>
        <v xml:space="preserve"> </v>
      </c>
      <c r="E15" s="382"/>
      <c r="F15" s="385" t="str">
        <f>IF(BU!F13=0," ",BU!F13)</f>
        <v xml:space="preserve"> </v>
      </c>
    </row>
    <row r="16" spans="2:6" s="388" customFormat="1">
      <c r="B16" s="391" t="s">
        <v>685</v>
      </c>
      <c r="C16" s="186" t="str">
        <f>+IF(BU!D14=0,"",BU!D14)</f>
        <v>4</v>
      </c>
      <c r="D16" s="387">
        <f>IF(BU!E14=0," ",BU!E14)</f>
        <v>149308</v>
      </c>
      <c r="E16" s="382">
        <f>IF(BU!F14=0," ",BU!F14)</f>
        <v>198457</v>
      </c>
      <c r="F16" s="387">
        <f>IF(BU!F14=0," ",BU!F14)</f>
        <v>198457</v>
      </c>
    </row>
    <row r="17" spans="2:6" s="388" customFormat="1">
      <c r="B17" s="367" t="s">
        <v>686</v>
      </c>
      <c r="C17" s="186" t="str">
        <f>+IF(BU!D15=0,"",BU!D15)</f>
        <v/>
      </c>
      <c r="D17" s="384" t="str">
        <f>IF(BU!E15=0," ",BU!E15)</f>
        <v xml:space="preserve"> </v>
      </c>
      <c r="E17" s="382"/>
      <c r="F17" s="384" t="str">
        <f>IF(BU!F15=0," ",BU!F15)</f>
        <v xml:space="preserve"> </v>
      </c>
    </row>
    <row r="18" spans="2:6" s="388" customFormat="1">
      <c r="B18" s="367" t="s">
        <v>687</v>
      </c>
      <c r="C18" s="186" t="str">
        <f>+IF(BU!D16=0,"",BU!D16)</f>
        <v/>
      </c>
      <c r="D18" s="384" t="str">
        <f>IF(BU!E16=0," ",BU!E16)</f>
        <v xml:space="preserve"> </v>
      </c>
      <c r="E18" s="382"/>
      <c r="F18" s="384" t="str">
        <f>IF(BU!F16=0," ",BU!F16)</f>
        <v xml:space="preserve"> </v>
      </c>
    </row>
    <row r="19" spans="2:6" s="388" customFormat="1">
      <c r="B19" s="367" t="s">
        <v>688</v>
      </c>
      <c r="C19" s="186" t="str">
        <f>+IF(BU!D17=0,"",BU!D17)</f>
        <v/>
      </c>
      <c r="D19" s="384">
        <f>IF(BU!E17=0," ",BU!E17)</f>
        <v>1990</v>
      </c>
      <c r="E19" s="382"/>
      <c r="F19" s="384">
        <f>IF(BU!F17=0," ",BU!F17)</f>
        <v>2840</v>
      </c>
    </row>
    <row r="20" spans="2:6" s="388" customFormat="1">
      <c r="B20" s="367" t="s">
        <v>689</v>
      </c>
      <c r="C20" s="186" t="str">
        <f>+IF(BU!D18=0,"",BU!D18)</f>
        <v/>
      </c>
      <c r="D20" s="384" t="str">
        <f>IF(BU!E18=0," ",BU!E18)</f>
        <v xml:space="preserve"> </v>
      </c>
      <c r="E20" s="382"/>
      <c r="F20" s="384" t="str">
        <f>IF(BU!F18=0," ",BU!F18)</f>
        <v xml:space="preserve"> </v>
      </c>
    </row>
    <row r="21" spans="2:6" s="388" customFormat="1">
      <c r="B21" s="367" t="s">
        <v>690</v>
      </c>
      <c r="C21" s="186" t="str">
        <f>+IF(BU!D19=0,"",BU!D19)</f>
        <v/>
      </c>
      <c r="D21" s="384">
        <f>IF(BU!E19=0," ",BU!E19)</f>
        <v>134975</v>
      </c>
      <c r="E21" s="382"/>
      <c r="F21" s="384">
        <f>IF(BU!F19=0," ",BU!F19)</f>
        <v>170185</v>
      </c>
    </row>
    <row r="22" spans="2:6" s="388" customFormat="1">
      <c r="B22" s="367" t="s">
        <v>691</v>
      </c>
      <c r="C22" s="186" t="str">
        <f>+IF(BU!D20=0,"",BU!D20)</f>
        <v/>
      </c>
      <c r="D22" s="385">
        <f>IF(BU!E20=0," ",BU!E20)</f>
        <v>12343</v>
      </c>
      <c r="E22" s="382"/>
      <c r="F22" s="385">
        <f>IF(BU!F20=0," ",BU!F20)</f>
        <v>25432</v>
      </c>
    </row>
    <row r="23" spans="2:6" s="388" customFormat="1">
      <c r="B23" s="391" t="s">
        <v>692</v>
      </c>
      <c r="C23" s="186" t="str">
        <f>+IF(BU!D21=0,"",BU!D21)</f>
        <v>5</v>
      </c>
      <c r="D23" s="381">
        <f>IF(BU!E21=0," ",BU!E21)</f>
        <v>32327</v>
      </c>
      <c r="E23" s="382"/>
      <c r="F23" s="381">
        <f>IF(BU!F21=0," ",BU!F21)</f>
        <v>5958</v>
      </c>
    </row>
    <row r="24" spans="2:6" s="388" customFormat="1">
      <c r="B24" s="391" t="s">
        <v>693</v>
      </c>
      <c r="C24" s="186" t="str">
        <f>+IF(BU!D22=0,"",BU!D22)</f>
        <v/>
      </c>
      <c r="D24" s="381">
        <f>IF(BU!E22=0," ",BU!E22)</f>
        <v>256246</v>
      </c>
      <c r="E24" s="382"/>
      <c r="F24" s="381">
        <f>IF(BU!F22=0," ",BU!F22)</f>
        <v>275656</v>
      </c>
    </row>
    <row r="25" spans="2:6" s="388" customFormat="1">
      <c r="B25" s="373"/>
      <c r="C25" s="378"/>
      <c r="D25" s="376"/>
      <c r="E25" s="376"/>
      <c r="F25" s="376"/>
    </row>
    <row r="26" spans="2:6" s="388" customFormat="1">
      <c r="B26" s="391" t="s">
        <v>694</v>
      </c>
      <c r="C26" s="186" t="str">
        <f>+IF(BU!D23=0,"",BU!D23)</f>
        <v/>
      </c>
      <c r="D26" s="381"/>
      <c r="E26" s="382"/>
      <c r="F26" s="381"/>
    </row>
    <row r="27" spans="2:6" s="388" customFormat="1">
      <c r="B27" s="391" t="s">
        <v>695</v>
      </c>
      <c r="C27" s="186" t="str">
        <f>+IF(BU!D24=0,"",BU!D24)</f>
        <v/>
      </c>
      <c r="D27" s="381">
        <f>IF(BU!E24=0," ",BU!E24)</f>
        <v>580578</v>
      </c>
      <c r="E27" s="382"/>
      <c r="F27" s="381">
        <f>IF(BU!F24=0," ",BU!F24)</f>
        <v>712774</v>
      </c>
    </row>
    <row r="28" spans="2:6" s="388" customFormat="1">
      <c r="B28" s="391" t="s">
        <v>696</v>
      </c>
      <c r="C28" s="186" t="str">
        <f>+IF(BU!D25=0,"",BU!D25)</f>
        <v/>
      </c>
      <c r="D28" s="383" t="str">
        <f>IF(BU!E25=0," ",BU!E25)</f>
        <v xml:space="preserve"> </v>
      </c>
      <c r="E28" s="384"/>
      <c r="F28" s="383" t="str">
        <f>IF(BU!F25=0," ",BU!F25)</f>
        <v xml:space="preserve"> </v>
      </c>
    </row>
    <row r="29" spans="2:6" s="388" customFormat="1">
      <c r="B29" s="392" t="s">
        <v>697</v>
      </c>
      <c r="C29" s="186" t="str">
        <f>+IF(BU!D26=0,"",BU!D26)</f>
        <v/>
      </c>
      <c r="D29" s="384" t="str">
        <f>IF(BU!E26=0," ",BU!E26)</f>
        <v xml:space="preserve"> </v>
      </c>
      <c r="E29" s="384"/>
      <c r="F29" s="384" t="str">
        <f>IF(BU!F26=0," ",BU!F26)</f>
        <v xml:space="preserve"> </v>
      </c>
    </row>
    <row r="30" spans="2:6" s="388" customFormat="1">
      <c r="B30" s="367" t="s">
        <v>698</v>
      </c>
      <c r="C30" s="186" t="str">
        <f>+IF(BU!D27=0,"",BU!D27)</f>
        <v/>
      </c>
      <c r="D30" s="384" t="str">
        <f>IF(BU!E27=0," ",BU!E27)</f>
        <v xml:space="preserve"> </v>
      </c>
      <c r="E30" s="384"/>
      <c r="F30" s="384" t="str">
        <f>IF(BU!F27=0," ",BU!F27)</f>
        <v xml:space="preserve"> </v>
      </c>
    </row>
    <row r="31" spans="2:6" s="388" customFormat="1">
      <c r="B31" s="367" t="s">
        <v>699</v>
      </c>
      <c r="C31" s="186" t="str">
        <f>+IF(BU!D28=0,"",BU!D28)</f>
        <v/>
      </c>
      <c r="D31" s="384" t="str">
        <f>IF(BU!E28=0," ",BU!E28)</f>
        <v xml:space="preserve"> </v>
      </c>
      <c r="E31" s="384"/>
      <c r="F31" s="384" t="str">
        <f>IF(BU!F28=0," ",BU!F28)</f>
        <v xml:space="preserve"> </v>
      </c>
    </row>
    <row r="32" spans="2:6" s="388" customFormat="1">
      <c r="B32" s="367" t="s">
        <v>700</v>
      </c>
      <c r="C32" s="186" t="str">
        <f>+IF(BU!D29=0,"",BU!D29)</f>
        <v>7</v>
      </c>
      <c r="D32" s="384">
        <f>IF(BU!E29=0," ",BU!E29)</f>
        <v>30029</v>
      </c>
      <c r="E32" s="384"/>
      <c r="F32" s="384">
        <f>IF(BU!F29=0," ",BU!F29)</f>
        <v>38814</v>
      </c>
    </row>
    <row r="33" spans="2:6" s="388" customFormat="1">
      <c r="B33" s="367" t="s">
        <v>701</v>
      </c>
      <c r="C33" s="186" t="str">
        <f>+IF(BU!D30=0,"",BU!D30)</f>
        <v>8</v>
      </c>
      <c r="D33" s="384">
        <f>IF(BU!E30=0," ",BU!E30)</f>
        <v>92475</v>
      </c>
      <c r="E33" s="384"/>
      <c r="F33" s="384">
        <f>IF(BU!F30=0," ",BU!F30)</f>
        <v>151816</v>
      </c>
    </row>
    <row r="34" spans="2:6" s="388" customFormat="1">
      <c r="B34" s="391" t="s">
        <v>702</v>
      </c>
      <c r="C34" s="186" t="str">
        <f>+IF(BU!D31=0,"",BU!D31)</f>
        <v>9</v>
      </c>
      <c r="D34" s="384">
        <f>IF(BU!E31=0," ",BU!E31)</f>
        <v>152679</v>
      </c>
      <c r="E34" s="384"/>
      <c r="F34" s="384">
        <f>IF(BU!F31=0," ",BU!F31)</f>
        <v>174985</v>
      </c>
    </row>
    <row r="35" spans="2:6" s="388" customFormat="1">
      <c r="B35" s="391" t="s">
        <v>703</v>
      </c>
      <c r="C35" s="186" t="str">
        <f>+IF(BU!D32=0,"",BU!D32)</f>
        <v>11</v>
      </c>
      <c r="D35" s="384">
        <f>IF(BU!E32=0," ",BU!E32)</f>
        <v>87771</v>
      </c>
      <c r="E35" s="384"/>
      <c r="F35" s="384">
        <f>IF(BU!F32=0," ",BU!F32)</f>
        <v>114851</v>
      </c>
    </row>
    <row r="36" spans="2:6" s="388" customFormat="1">
      <c r="B36" s="391" t="s">
        <v>704</v>
      </c>
      <c r="C36" s="186" t="str">
        <f>+IF(BU!D33=0,"",BU!D33)</f>
        <v>10</v>
      </c>
      <c r="D36" s="384">
        <f>IF(BU!E33=0," ",BU!E33)</f>
        <v>9615</v>
      </c>
      <c r="E36" s="384"/>
      <c r="F36" s="384">
        <f>IF(BU!F33=0," ",BU!F33)</f>
        <v>15698</v>
      </c>
    </row>
    <row r="37" spans="2:6" s="388" customFormat="1">
      <c r="B37" s="391" t="s">
        <v>705</v>
      </c>
      <c r="C37" s="186" t="str">
        <f>+IF(BU!D34=0,"",BU!D34)</f>
        <v/>
      </c>
      <c r="D37" s="384" t="str">
        <f>IF(BU!E34=0," ",BU!E34)</f>
        <v xml:space="preserve"> </v>
      </c>
      <c r="E37" s="384"/>
      <c r="F37" s="384" t="str">
        <f>IF(BU!F34=0," ",BU!F34)</f>
        <v xml:space="preserve"> </v>
      </c>
    </row>
    <row r="38" spans="2:6" s="388" customFormat="1">
      <c r="B38" s="391" t="s">
        <v>706</v>
      </c>
      <c r="C38" s="186" t="str">
        <f>+IF(BU!D35=0,"",BU!D35)</f>
        <v>12</v>
      </c>
      <c r="D38" s="385">
        <f>IF(BU!E35=0," ",BU!E35)</f>
        <v>208009</v>
      </c>
      <c r="E38" s="384"/>
      <c r="F38" s="385">
        <f>IF(BU!F35=0," ",BU!F35)</f>
        <v>216610</v>
      </c>
    </row>
    <row r="39" spans="2:6" s="388" customFormat="1">
      <c r="B39" s="373"/>
      <c r="C39" s="378"/>
      <c r="D39" s="376"/>
      <c r="E39" s="376"/>
      <c r="F39" s="376"/>
    </row>
    <row r="40" spans="2:6" s="388" customFormat="1">
      <c r="B40" s="393" t="s">
        <v>707</v>
      </c>
      <c r="C40" s="186" t="str">
        <f>+IF(BU!D36=0,"",BU!D36)</f>
        <v/>
      </c>
      <c r="D40" s="381" t="str">
        <f>IF(BU!E36=0," ",BU!E36)</f>
        <v xml:space="preserve"> </v>
      </c>
      <c r="E40" s="382"/>
      <c r="F40" s="381" t="str">
        <f>IF(BU!F36=0," ",BU!F36)</f>
        <v xml:space="preserve"> </v>
      </c>
    </row>
    <row r="41" spans="2:6" s="388" customFormat="1">
      <c r="B41" s="393" t="s">
        <v>708</v>
      </c>
      <c r="C41" s="186" t="str">
        <f>+IF(BU!D37=0,"",BU!D37)</f>
        <v/>
      </c>
      <c r="D41" s="381">
        <f>IF(BU!E37=0," ",BU!E37)</f>
        <v>142697</v>
      </c>
      <c r="E41" s="382"/>
      <c r="F41" s="381">
        <f>IF(BU!F37=0," ",BU!F37)</f>
        <v>232703</v>
      </c>
    </row>
    <row r="42" spans="2:6" s="388" customFormat="1">
      <c r="B42" s="373"/>
      <c r="C42" s="378"/>
      <c r="D42" s="376"/>
      <c r="E42" s="376"/>
      <c r="F42" s="376"/>
    </row>
    <row r="43" spans="2:6" s="388" customFormat="1">
      <c r="B43" s="393" t="s">
        <v>709</v>
      </c>
      <c r="C43" s="186" t="str">
        <f>+IF(BU!D38=0,"",BU!D38)</f>
        <v>13</v>
      </c>
      <c r="D43" s="381">
        <f>IF(BU!E38=0," ",BU!E38)</f>
        <v>1713</v>
      </c>
      <c r="E43" s="382"/>
      <c r="F43" s="381">
        <f>IF(BU!F38=0," ",BU!F38)</f>
        <v>1329</v>
      </c>
    </row>
    <row r="44" spans="2:6" s="388" customFormat="1">
      <c r="B44" s="391" t="s">
        <v>710</v>
      </c>
      <c r="C44" s="186" t="str">
        <f>+IF(BU!D39=0,"",BU!D39)</f>
        <v/>
      </c>
      <c r="D44" s="381" t="str">
        <f>IF(BU!E39=0," ",BU!E39)</f>
        <v xml:space="preserve"> </v>
      </c>
      <c r="E44" s="382"/>
      <c r="F44" s="381" t="str">
        <f>IF(BU!F39=0," ",BU!F39)</f>
        <v xml:space="preserve"> </v>
      </c>
    </row>
    <row r="45" spans="2:6" s="388" customFormat="1">
      <c r="B45" s="367" t="s">
        <v>711</v>
      </c>
      <c r="C45" s="186" t="str">
        <f>+IF(BU!D40=0,"",BU!D40)</f>
        <v/>
      </c>
      <c r="D45" s="383" t="str">
        <f>IF(BU!E40=0," ",BU!E40)</f>
        <v xml:space="preserve"> </v>
      </c>
      <c r="E45" s="382"/>
      <c r="F45" s="383" t="str">
        <f>IF(BU!F40=0," ",BU!F40)</f>
        <v xml:space="preserve"> </v>
      </c>
    </row>
    <row r="46" spans="2:6" s="388" customFormat="1">
      <c r="B46" s="367" t="s">
        <v>712</v>
      </c>
      <c r="C46" s="186" t="str">
        <f>+IF(BU!D41=0,"",BU!D41)</f>
        <v/>
      </c>
      <c r="D46" s="384" t="str">
        <f>IF(BU!E41=0," ",BU!E41)</f>
        <v xml:space="preserve"> </v>
      </c>
      <c r="E46" s="382"/>
      <c r="F46" s="384" t="str">
        <f>IF(BU!F41=0," ",BU!F41)</f>
        <v xml:space="preserve"> </v>
      </c>
    </row>
    <row r="47" spans="2:6" s="388" customFormat="1">
      <c r="B47" s="367" t="s">
        <v>713</v>
      </c>
      <c r="C47" s="186" t="str">
        <f>+IF(BU!D42=0,"",BU!D42)</f>
        <v/>
      </c>
      <c r="D47" s="384" t="str">
        <f>IF(BU!E42=0," ",BU!E42)</f>
        <v xml:space="preserve"> </v>
      </c>
      <c r="E47" s="382"/>
      <c r="F47" s="384" t="str">
        <f>IF(BU!F42=0," ",BU!F42)</f>
        <v xml:space="preserve"> </v>
      </c>
    </row>
    <row r="48" spans="2:6" s="388" customFormat="1">
      <c r="B48" s="367" t="s">
        <v>714</v>
      </c>
      <c r="C48" s="186" t="str">
        <f>+IF(BU!D43=0,"",BU!D43)</f>
        <v/>
      </c>
      <c r="D48" s="385" t="str">
        <f>IF(BU!E43=0," ",BU!E43)</f>
        <v xml:space="preserve"> </v>
      </c>
      <c r="E48" s="382"/>
      <c r="F48" s="385" t="str">
        <f>IF(BU!F43=0," ",BU!F43)</f>
        <v xml:space="preserve"> </v>
      </c>
    </row>
    <row r="49" spans="2:6" s="388" customFormat="1">
      <c r="B49" s="391" t="s">
        <v>715</v>
      </c>
      <c r="C49" s="186" t="str">
        <f>+IF(BU!D44=0,"",BU!D44)</f>
        <v/>
      </c>
      <c r="D49" s="381">
        <f>IF(BU!E44=0," ",BU!E44)</f>
        <v>1352</v>
      </c>
      <c r="E49" s="381"/>
      <c r="F49" s="381">
        <f>IF(BU!F44=0," ",BU!F44)</f>
        <v>678</v>
      </c>
    </row>
    <row r="50" spans="2:6" s="388" customFormat="1">
      <c r="B50" s="391" t="s">
        <v>716</v>
      </c>
      <c r="C50" s="186" t="str">
        <f>+IF(BU!D45=0,"",BU!D45)</f>
        <v/>
      </c>
      <c r="D50" s="381">
        <f>IF(BU!E45=0," ",BU!E45)</f>
        <v>361</v>
      </c>
      <c r="E50" s="382"/>
      <c r="F50" s="381">
        <f>IF(BU!F45=0," ",BU!F45)</f>
        <v>651</v>
      </c>
    </row>
    <row r="51" spans="2:6" s="388" customFormat="1">
      <c r="B51" s="373"/>
      <c r="C51" s="378"/>
      <c r="D51" s="376"/>
      <c r="E51" s="376"/>
      <c r="F51" s="376"/>
    </row>
    <row r="52" spans="2:6" s="388" customFormat="1">
      <c r="B52" s="391" t="s">
        <v>717</v>
      </c>
      <c r="C52" s="186" t="str">
        <f>+IF(BU!D46=0,"",BU!D46)</f>
        <v>13</v>
      </c>
      <c r="D52" s="381">
        <f>IF(BU!E46=0," ",BU!E46)</f>
        <v>9484</v>
      </c>
      <c r="E52" s="382"/>
      <c r="F52" s="381">
        <f>IF(BU!F46=0," ",BU!F46)</f>
        <v>24741</v>
      </c>
    </row>
    <row r="53" spans="2:6" s="388" customFormat="1">
      <c r="B53" s="391" t="s">
        <v>718</v>
      </c>
      <c r="C53" s="186" t="str">
        <f>+IF(BU!D47=0,"",BU!D47)</f>
        <v/>
      </c>
      <c r="D53" s="381">
        <f>IF(BU!E47=0," ",BU!E47)</f>
        <v>1099</v>
      </c>
      <c r="E53" s="382"/>
      <c r="F53" s="381">
        <f>IF(BU!F47=0," ",BU!F47)</f>
        <v>4146</v>
      </c>
    </row>
    <row r="54" spans="2:6" s="388" customFormat="1">
      <c r="B54" s="367" t="s">
        <v>719</v>
      </c>
      <c r="C54" s="186" t="str">
        <f>+IF(BU!D48=0,"",BU!D48)</f>
        <v/>
      </c>
      <c r="D54" s="383" t="str">
        <f>IF(BU!E48=0," ",BU!E48)</f>
        <v xml:space="preserve"> </v>
      </c>
      <c r="E54" s="382"/>
      <c r="F54" s="383" t="str">
        <f>IF(BU!F48=0," ",BU!F48)</f>
        <v xml:space="preserve"> </v>
      </c>
    </row>
    <row r="55" spans="2:6" s="388" customFormat="1">
      <c r="B55" s="367" t="s">
        <v>720</v>
      </c>
      <c r="C55" s="186" t="str">
        <f>+IF(BU!D49=0,"",BU!D49)</f>
        <v/>
      </c>
      <c r="D55" s="384">
        <f>IF(BU!E49=0," ",BU!E49)</f>
        <v>1099</v>
      </c>
      <c r="E55" s="382"/>
      <c r="F55" s="384">
        <f>IF(BU!F49=0," ",BU!F49)</f>
        <v>4146</v>
      </c>
    </row>
    <row r="56" spans="2:6" s="388" customFormat="1">
      <c r="B56" s="391" t="s">
        <v>721</v>
      </c>
      <c r="C56" s="186" t="str">
        <f>+IF(BU!D50=0,"",BU!D50)</f>
        <v/>
      </c>
      <c r="D56" s="384" t="str">
        <f>IF(BU!E50=0," ",BU!E50)</f>
        <v xml:space="preserve"> </v>
      </c>
      <c r="E56" s="382"/>
      <c r="F56" s="384" t="str">
        <f>IF(BU!F50=0," ",BU!F50)</f>
        <v xml:space="preserve"> </v>
      </c>
    </row>
    <row r="57" spans="2:6" s="388" customFormat="1">
      <c r="B57" s="391" t="s">
        <v>722</v>
      </c>
      <c r="C57" s="186" t="str">
        <f>+IF(BU!D51=0,"",BU!D51)</f>
        <v/>
      </c>
      <c r="D57" s="385" t="str">
        <f>IF(BU!E51=0," ",BU!E51)</f>
        <v xml:space="preserve"> </v>
      </c>
      <c r="E57" s="382"/>
      <c r="F57" s="385" t="str">
        <f>IF(BU!F51=0," ",BU!F51)</f>
        <v xml:space="preserve"> </v>
      </c>
    </row>
    <row r="58" spans="2:6" s="388" customFormat="1">
      <c r="B58" s="391" t="s">
        <v>723</v>
      </c>
      <c r="C58" s="186" t="str">
        <f>+IF(BU!D52=0,"",BU!D52)</f>
        <v/>
      </c>
      <c r="D58" s="381">
        <f>IF(BU!E52=0," ",BU!E52)</f>
        <v>8234</v>
      </c>
      <c r="E58" s="382"/>
      <c r="F58" s="381">
        <f>IF(BU!F52=0," ",BU!F52)</f>
        <v>20322</v>
      </c>
    </row>
    <row r="59" spans="2:6" s="388" customFormat="1">
      <c r="B59" s="391" t="s">
        <v>724</v>
      </c>
      <c r="C59" s="186" t="str">
        <f>+IF(BU!D53=0,"",BU!D53)</f>
        <v/>
      </c>
      <c r="D59" s="381">
        <f>IF(BU!E53=0," ",BU!E53)</f>
        <v>151</v>
      </c>
      <c r="E59" s="382"/>
      <c r="F59" s="381">
        <f>IF(BU!F53=0," ",BU!F53)</f>
        <v>273</v>
      </c>
    </row>
    <row r="60" spans="2:6" s="388" customFormat="1">
      <c r="B60" s="373"/>
      <c r="C60" s="378"/>
      <c r="D60" s="376"/>
      <c r="E60" s="376"/>
      <c r="F60" s="376"/>
    </row>
    <row r="61" spans="2:6" s="388" customFormat="1">
      <c r="B61" s="391" t="s">
        <v>725</v>
      </c>
      <c r="C61" s="186" t="str">
        <f>+IF(BU!D54=0,"",BU!D54)</f>
        <v/>
      </c>
      <c r="D61" s="381" t="str">
        <f>IF(BU!E54=0," ",BU!E54)</f>
        <v xml:space="preserve"> </v>
      </c>
      <c r="E61" s="382"/>
      <c r="F61" s="381" t="str">
        <f>IF(BU!F54=0," ",BU!F54)</f>
        <v xml:space="preserve"> </v>
      </c>
    </row>
    <row r="62" spans="2:6" s="388" customFormat="1">
      <c r="B62" s="391" t="s">
        <v>726</v>
      </c>
      <c r="C62" s="186" t="str">
        <f>+IF(BU!D55=0,"",BU!D55)</f>
        <v/>
      </c>
      <c r="D62" s="381">
        <f>IF(BU!E55=0," ",BU!E55)</f>
        <v>7771</v>
      </c>
      <c r="E62" s="382"/>
      <c r="F62" s="381">
        <f>IF(BU!F55=0," ",BU!F55)</f>
        <v>23412</v>
      </c>
    </row>
    <row r="63" spans="2:6" s="388" customFormat="1">
      <c r="B63" s="373"/>
      <c r="C63" s="378"/>
      <c r="D63" s="376"/>
      <c r="E63" s="376"/>
      <c r="F63" s="376"/>
    </row>
    <row r="64" spans="2:6" s="388" customFormat="1">
      <c r="B64" s="391" t="s">
        <v>727</v>
      </c>
      <c r="C64" s="186" t="str">
        <f>+IF(BU!D56=0,"",BU!D56)</f>
        <v>14</v>
      </c>
      <c r="D64" s="381">
        <f>IF(BU!E56=0," ",BU!E56)</f>
        <v>1329</v>
      </c>
      <c r="E64" s="382"/>
      <c r="F64" s="381">
        <f>IF(BU!F56=0," ",BU!F56)</f>
        <v>1555</v>
      </c>
    </row>
    <row r="65" spans="2:6" s="388" customFormat="1">
      <c r="B65" s="394" t="s">
        <v>728</v>
      </c>
      <c r="C65" s="186" t="str">
        <f>+IF(BU!D57=0,"",BU!D57)</f>
        <v>14</v>
      </c>
      <c r="D65" s="381">
        <f>IF(BU!E57=0," ",BU!E57)</f>
        <v>9760</v>
      </c>
      <c r="E65" s="382"/>
      <c r="F65" s="381">
        <f>IF(BU!F57=0," ",BU!F57)</f>
        <v>6168</v>
      </c>
    </row>
    <row r="66" spans="2:6" s="388" customFormat="1">
      <c r="B66" s="373"/>
      <c r="C66" s="378"/>
      <c r="D66" s="376"/>
      <c r="E66" s="376"/>
      <c r="F66" s="376"/>
    </row>
    <row r="67" spans="2:6" s="388" customFormat="1">
      <c r="B67" s="391" t="s">
        <v>729</v>
      </c>
      <c r="C67" s="186" t="str">
        <f>+IF(BU!D58=0,"",BU!D58)</f>
        <v>14</v>
      </c>
      <c r="D67" s="381">
        <f>IF(BU!E58=0," ",BU!E58)</f>
        <v>19163</v>
      </c>
      <c r="E67" s="382"/>
      <c r="F67" s="381">
        <f>IF(BU!F58=0," ",BU!F58)</f>
        <v>3204</v>
      </c>
    </row>
    <row r="68" spans="2:6" s="388" customFormat="1">
      <c r="B68" s="391" t="s">
        <v>730</v>
      </c>
      <c r="C68" s="186" t="str">
        <f>+IF(BU!D59=0,"",BU!D59)</f>
        <v>14</v>
      </c>
      <c r="D68" s="381">
        <f>IF(BU!E59=0," ",BU!E59)</f>
        <v>9960</v>
      </c>
      <c r="E68" s="382"/>
      <c r="F68" s="381">
        <f>IF(BU!F59=0," ",BU!F59)</f>
        <v>5961</v>
      </c>
    </row>
    <row r="69" spans="2:6" s="388" customFormat="1">
      <c r="B69" s="373"/>
      <c r="C69" s="378"/>
      <c r="D69" s="376"/>
      <c r="E69" s="376"/>
      <c r="F69" s="376"/>
    </row>
    <row r="70" spans="2:6" s="388" customFormat="1">
      <c r="B70" s="391" t="s">
        <v>731</v>
      </c>
      <c r="C70" s="186" t="str">
        <f>+IF(BU!D60=0,"",BU!D60)</f>
        <v/>
      </c>
      <c r="D70" s="381" t="str">
        <f>IF(BU!E60=0," ",BU!E60)</f>
        <v xml:space="preserve"> </v>
      </c>
      <c r="E70" s="382"/>
      <c r="F70" s="381" t="str">
        <f>IF(BU!F60=0," ",BU!F60)</f>
        <v xml:space="preserve"> </v>
      </c>
    </row>
    <row r="71" spans="2:6" s="388" customFormat="1">
      <c r="B71" s="391" t="s">
        <v>732</v>
      </c>
      <c r="C71" s="186" t="str">
        <f>+IF(BU!D61=0,"",BU!D61)</f>
        <v/>
      </c>
      <c r="D71" s="381">
        <f>IF(BU!E61=0," ",BU!E61)</f>
        <v>149696</v>
      </c>
      <c r="E71" s="382"/>
      <c r="F71" s="381">
        <f>IF(BU!F61=0," ",BU!F61)</f>
        <v>263485</v>
      </c>
    </row>
    <row r="72" spans="2:6" s="388" customFormat="1">
      <c r="B72" s="391" t="s">
        <v>733</v>
      </c>
      <c r="C72" s="186" t="str">
        <f>+IF(BU!D62=0,"",BU!D62)</f>
        <v/>
      </c>
      <c r="D72" s="381" t="str">
        <f>IF(BU!E62=0," ",BU!E62)</f>
        <v xml:space="preserve"> </v>
      </c>
      <c r="E72" s="382"/>
      <c r="F72" s="381" t="str">
        <f>IF(BU!F62=0," ",BU!F62)</f>
        <v xml:space="preserve"> </v>
      </c>
    </row>
    <row r="73" spans="2:6" s="388" customFormat="1">
      <c r="B73" s="391" t="s">
        <v>734</v>
      </c>
      <c r="C73" s="186" t="str">
        <f>+IF(BU!D63=0,"",BU!D63)</f>
        <v/>
      </c>
      <c r="D73" s="381" t="str">
        <f>IF(BU!E63=0," ",BU!E63)</f>
        <v xml:space="preserve"> </v>
      </c>
      <c r="E73" s="382"/>
      <c r="F73" s="381" t="str">
        <f>IF(BU!F63=0," ",BU!F63)</f>
        <v xml:space="preserve"> </v>
      </c>
    </row>
    <row r="74" spans="2:6" s="388" customFormat="1">
      <c r="B74" s="391" t="s">
        <v>735</v>
      </c>
      <c r="C74" s="186" t="str">
        <f>+IF(BU!D64=0,"",BU!D64)</f>
        <v/>
      </c>
      <c r="D74" s="381" t="str">
        <f>IF(BU!E64=0," ",BU!E64)</f>
        <v xml:space="preserve"> </v>
      </c>
      <c r="E74" s="382"/>
      <c r="F74" s="381" t="str">
        <f>IF(BU!F64=0," ",BU!F64)</f>
        <v xml:space="preserve"> </v>
      </c>
    </row>
    <row r="75" spans="2:6" s="388" customFormat="1">
      <c r="B75" s="391" t="s">
        <v>736</v>
      </c>
      <c r="C75" s="186" t="str">
        <f>+IF(BU!D65=0,"",BU!D65)</f>
        <v/>
      </c>
      <c r="D75" s="381">
        <f>IF(BU!E65=0," ",BU!E65)</f>
        <v>149696</v>
      </c>
      <c r="E75" s="382"/>
      <c r="F75" s="381">
        <f>IF(BU!F65=0," ",BU!F65)</f>
        <v>263485</v>
      </c>
    </row>
    <row r="76" spans="2:6" s="388" customFormat="1">
      <c r="B76" s="391" t="s">
        <v>737</v>
      </c>
      <c r="C76" s="186" t="str">
        <f>+IF(BU!D66=0,"",BU!D66)</f>
        <v/>
      </c>
      <c r="D76" s="381"/>
      <c r="E76" s="382"/>
      <c r="F76" s="381"/>
    </row>
    <row r="77" spans="2:6" s="388" customFormat="1">
      <c r="B77" s="391" t="s">
        <v>738</v>
      </c>
      <c r="C77" s="186" t="str">
        <f>+IF(BU!D67=0,"",BU!D67)</f>
        <v/>
      </c>
      <c r="D77" s="381" t="str">
        <f>IF(BU!E67=0," ",BU!E67)</f>
        <v xml:space="preserve"> </v>
      </c>
      <c r="E77" s="382"/>
      <c r="F77" s="381" t="str">
        <f>IF(BU!G67=0," ",BU!G67)</f>
        <v xml:space="preserve"> </v>
      </c>
    </row>
    <row r="78" spans="2:6" s="388" customFormat="1">
      <c r="B78" s="391" t="s">
        <v>739</v>
      </c>
      <c r="C78" s="186" t="str">
        <f>+IF(BU!D68=0,"",BU!D68)</f>
        <v/>
      </c>
      <c r="D78" s="381" t="str">
        <f>IF(BU!E68=0," ",BU!E68)</f>
        <v xml:space="preserve"> </v>
      </c>
      <c r="E78" s="382"/>
      <c r="F78" s="381" t="str">
        <f>IF(BU!G68=0," ",BU!G68)</f>
        <v xml:space="preserve"> </v>
      </c>
    </row>
    <row r="79" spans="2:6" s="388" customFormat="1">
      <c r="B79" s="391" t="s">
        <v>740</v>
      </c>
      <c r="C79" s="186" t="str">
        <f>+IF(BU!D69=0,"",BU!D69)</f>
        <v/>
      </c>
      <c r="D79" s="381" t="str">
        <f>IF(BU!E69=0," ",BU!E69)</f>
        <v xml:space="preserve"> </v>
      </c>
      <c r="E79" s="382"/>
      <c r="F79" s="381" t="str">
        <f>IF(BU!G69=0," ",BU!G69)</f>
        <v xml:space="preserve"> </v>
      </c>
    </row>
    <row r="80" spans="2:6" s="388" customFormat="1">
      <c r="B80" s="391" t="s">
        <v>741</v>
      </c>
      <c r="C80" s="186" t="str">
        <f>+IF(BU!D70=0,"",BU!D70)</f>
        <v/>
      </c>
      <c r="D80" s="381" t="str">
        <f>IF(BU!E70=0," ",BU!E70)</f>
        <v xml:space="preserve"> </v>
      </c>
      <c r="E80" s="382"/>
      <c r="F80" s="381" t="str">
        <f>IF(BU!G70=0," ",BU!G70)</f>
        <v xml:space="preserve"> </v>
      </c>
    </row>
    <row r="81" spans="2:6" s="388" customFormat="1">
      <c r="B81" s="379"/>
      <c r="C81" s="380"/>
      <c r="D81" s="381"/>
      <c r="E81" s="382"/>
      <c r="F81" s="381"/>
    </row>
    <row r="82" spans="2:6" s="388" customFormat="1">
      <c r="B82" s="391" t="s">
        <v>742</v>
      </c>
      <c r="C82" s="186" t="str">
        <f>+IF(BU!D71=0,"",BU!D71)</f>
        <v/>
      </c>
      <c r="D82" s="387" t="str">
        <f>IF(BU!E71=0," ",BU!E71)</f>
        <v xml:space="preserve"> </v>
      </c>
      <c r="E82" s="382"/>
      <c r="F82" s="387" t="str">
        <f>IF(BU!F71=0," ",BU!F71)</f>
        <v xml:space="preserve"> </v>
      </c>
    </row>
    <row r="83" spans="2:6" s="388" customFormat="1">
      <c r="B83" s="391"/>
      <c r="C83" s="378"/>
      <c r="D83" s="376"/>
      <c r="E83" s="376"/>
      <c r="F83" s="376"/>
    </row>
    <row r="84" spans="2:6" s="388" customFormat="1">
      <c r="B84" s="391" t="s">
        <v>743</v>
      </c>
      <c r="C84" s="186" t="str">
        <f>+IF(BU!D72=0,"",BU!D72)</f>
        <v/>
      </c>
      <c r="D84" s="387">
        <f>IF(BU!E72=0," ",BU!E72)</f>
        <v>149696</v>
      </c>
      <c r="E84" s="382"/>
      <c r="F84" s="387">
        <f>IF(BU!F72=0," ",BU!F72)</f>
        <v>263485</v>
      </c>
    </row>
    <row r="85" spans="2:6" s="388" customFormat="1">
      <c r="B85" s="373"/>
      <c r="C85" s="378"/>
      <c r="D85" s="376"/>
      <c r="E85" s="376"/>
      <c r="F85" s="376"/>
    </row>
    <row r="86" spans="2:6" s="388" customFormat="1">
      <c r="B86" s="391" t="s">
        <v>744</v>
      </c>
      <c r="C86" s="186" t="str">
        <f>+IF(BU!D73=0,"",BU!D73)</f>
        <v/>
      </c>
      <c r="D86" s="381" t="str">
        <f>IF(BU!E73=0," ",BU!E73)</f>
        <v xml:space="preserve"> </v>
      </c>
      <c r="E86" s="382"/>
      <c r="F86" s="381" t="str">
        <f>IF(BU!F73=0," ",BU!F73)</f>
        <v xml:space="preserve"> </v>
      </c>
    </row>
    <row r="87" spans="2:6" s="388" customFormat="1">
      <c r="B87" s="391" t="s">
        <v>745</v>
      </c>
      <c r="C87" s="186" t="str">
        <f>+IF(BU!D74=0,"",BU!D74)</f>
        <v/>
      </c>
      <c r="D87" s="381" t="str">
        <f>IF(BU!E74=0," ",BU!E74)</f>
        <v xml:space="preserve"> </v>
      </c>
      <c r="E87" s="382"/>
      <c r="F87" s="381" t="str">
        <f>IF(BU!F74=0," ",BU!F74)</f>
        <v xml:space="preserve"> </v>
      </c>
    </row>
    <row r="88" spans="2:6" s="388" customFormat="1">
      <c r="B88" s="391" t="s">
        <v>746</v>
      </c>
      <c r="C88" s="186" t="str">
        <f>+IF(BU!D75=0,"",BU!D75)</f>
        <v/>
      </c>
      <c r="D88" s="381" t="str">
        <f>IF(BU!E75=0," ",BU!E75)</f>
        <v xml:space="preserve"> </v>
      </c>
      <c r="E88" s="382"/>
      <c r="F88" s="381" t="str">
        <f>IF(BU!F75=0," ",BU!F75)</f>
        <v xml:space="preserve"> </v>
      </c>
    </row>
    <row r="89" spans="2:6" s="388" customFormat="1">
      <c r="B89" s="391" t="s">
        <v>747</v>
      </c>
      <c r="C89" s="186" t="str">
        <f>+IF(BU!D76=0,"",BU!D76)</f>
        <v/>
      </c>
      <c r="D89" s="381" t="str">
        <f>IF(BU!E76=0," ",BU!E76)</f>
        <v xml:space="preserve"> </v>
      </c>
      <c r="E89" s="382"/>
      <c r="F89" s="381" t="str">
        <f>IF(BU!F76=0," ",BU!F76)</f>
        <v xml:space="preserve"> </v>
      </c>
    </row>
    <row r="90" spans="2:6" s="388" customFormat="1">
      <c r="B90" s="391" t="s">
        <v>748</v>
      </c>
      <c r="C90" s="186" t="str">
        <f>+IF(BU!D77=0,"",BU!D77)</f>
        <v/>
      </c>
      <c r="D90" s="381" t="str">
        <f>IF(BU!E77=0," ",BU!E77)</f>
        <v xml:space="preserve"> </v>
      </c>
      <c r="E90" s="382"/>
      <c r="F90" s="381" t="str">
        <f>IF(BU!F77=0," ",BU!F77)</f>
        <v xml:space="preserve"> </v>
      </c>
    </row>
    <row r="91" spans="2:6" s="388" customFormat="1">
      <c r="B91" s="391" t="s">
        <v>749</v>
      </c>
      <c r="C91" s="186" t="str">
        <f>+IF(BU!D78=0,"",BU!D78)</f>
        <v/>
      </c>
      <c r="D91" s="381" t="str">
        <f>IF(BU!E78=0," ",BU!E78)</f>
        <v xml:space="preserve"> </v>
      </c>
      <c r="E91" s="382"/>
      <c r="F91" s="381" t="str">
        <f>IF(BU!F78=0," ",BU!F78)</f>
        <v xml:space="preserve"> </v>
      </c>
    </row>
    <row r="92" spans="2:6" s="388" customFormat="1">
      <c r="B92" s="391" t="s">
        <v>750</v>
      </c>
      <c r="C92" s="186" t="str">
        <f>+IF(BU!D79=0,"",BU!D79)</f>
        <v/>
      </c>
      <c r="D92" s="381" t="str">
        <f>IF(BU!E79=0," ",BU!E79)</f>
        <v xml:space="preserve"> </v>
      </c>
      <c r="E92" s="382"/>
      <c r="F92" s="381" t="str">
        <f>IF(BU!F79=0," ",BU!F79)</f>
        <v xml:space="preserve"> </v>
      </c>
    </row>
    <row r="93" spans="2:6" s="388" customFormat="1">
      <c r="B93" s="373"/>
      <c r="C93" s="380"/>
      <c r="D93" s="382"/>
      <c r="E93" s="382"/>
      <c r="F93" s="382"/>
    </row>
    <row r="94" spans="2:6" s="388" customFormat="1">
      <c r="B94" s="373"/>
      <c r="C94" s="380"/>
      <c r="D94" s="382"/>
      <c r="E94" s="382"/>
      <c r="F94" s="382"/>
    </row>
    <row r="95" spans="2:6" s="388" customFormat="1">
      <c r="B95" s="489" t="s">
        <v>671</v>
      </c>
      <c r="C95" s="489"/>
      <c r="D95" s="489"/>
      <c r="E95" s="489"/>
      <c r="F95" s="489"/>
    </row>
    <row r="96" spans="2:6" s="388" customFormat="1">
      <c r="B96" s="489" t="s">
        <v>672</v>
      </c>
      <c r="C96" s="489"/>
      <c r="D96" s="489"/>
      <c r="E96" s="489"/>
      <c r="F96" s="489"/>
    </row>
    <row r="97" spans="3:6" s="388" customFormat="1">
      <c r="E97" s="389"/>
    </row>
    <row r="98" spans="3:6">
      <c r="C98" s="388"/>
      <c r="D98" s="388"/>
      <c r="E98" s="389"/>
      <c r="F98" s="388"/>
    </row>
    <row r="99" spans="3:6" hidden="1">
      <c r="C99" s="388"/>
      <c r="D99" s="388"/>
      <c r="E99" s="389"/>
      <c r="F99" s="388"/>
    </row>
    <row r="100" spans="3:6" hidden="1">
      <c r="C100" s="388"/>
      <c r="D100" s="388"/>
      <c r="E100" s="389"/>
      <c r="F100" s="388"/>
    </row>
    <row r="101" spans="3:6" hidden="1">
      <c r="C101" s="388"/>
      <c r="D101" s="388"/>
      <c r="E101" s="389"/>
      <c r="F101" s="388"/>
    </row>
    <row r="102" spans="3:6" hidden="1">
      <c r="C102" s="388"/>
      <c r="D102" s="388"/>
      <c r="E102" s="389"/>
      <c r="F102" s="388"/>
    </row>
    <row r="103" spans="3:6" hidden="1">
      <c r="C103" s="388"/>
      <c r="D103" s="388"/>
      <c r="E103" s="389"/>
      <c r="F103" s="388"/>
    </row>
    <row r="104" spans="3:6" hidden="1">
      <c r="C104" s="388"/>
      <c r="D104" s="388"/>
      <c r="E104" s="389"/>
      <c r="F104" s="388"/>
    </row>
    <row r="105" spans="3:6" hidden="1">
      <c r="C105" s="388"/>
      <c r="D105" s="388"/>
      <c r="E105" s="389"/>
      <c r="F105" s="388"/>
    </row>
    <row r="106" spans="3:6" hidden="1">
      <c r="C106" s="388"/>
      <c r="D106" s="388"/>
      <c r="E106" s="389"/>
      <c r="F106" s="388"/>
    </row>
    <row r="107" spans="3:6" hidden="1">
      <c r="C107" s="388"/>
      <c r="D107" s="388"/>
      <c r="E107" s="389"/>
      <c r="F107" s="388"/>
    </row>
    <row r="108" spans="3:6" hidden="1">
      <c r="C108" s="388"/>
      <c r="D108" s="388"/>
      <c r="E108" s="389"/>
      <c r="F108" s="388"/>
    </row>
    <row r="109" spans="3:6" hidden="1">
      <c r="C109" s="388"/>
      <c r="D109" s="388"/>
      <c r="E109" s="389"/>
      <c r="F109" s="388"/>
    </row>
    <row r="110" spans="3:6" hidden="1">
      <c r="C110" s="388"/>
      <c r="D110" s="388"/>
      <c r="E110" s="389"/>
      <c r="F110" s="388"/>
    </row>
    <row r="111" spans="3:6" hidden="1">
      <c r="C111" s="388"/>
      <c r="D111" s="388"/>
      <c r="E111" s="389"/>
      <c r="F111" s="388"/>
    </row>
    <row r="112" spans="3:6" hidden="1">
      <c r="C112" s="388"/>
      <c r="D112" s="388"/>
      <c r="E112" s="389"/>
      <c r="F112" s="388"/>
    </row>
    <row r="113" spans="3:6" hidden="1">
      <c r="C113" s="388"/>
      <c r="D113" s="388"/>
      <c r="E113" s="389"/>
      <c r="F113" s="388"/>
    </row>
    <row r="114" spans="3:6" hidden="1">
      <c r="C114" s="388"/>
      <c r="D114" s="388"/>
      <c r="E114" s="389"/>
      <c r="F114" s="388"/>
    </row>
    <row r="115" spans="3:6" hidden="1">
      <c r="C115" s="388"/>
      <c r="D115" s="388"/>
      <c r="E115" s="389"/>
      <c r="F115" s="388"/>
    </row>
    <row r="116" spans="3:6" hidden="1">
      <c r="C116" s="388"/>
      <c r="D116" s="388"/>
      <c r="E116" s="389"/>
      <c r="F116" s="388"/>
    </row>
    <row r="117" spans="3:6" hidden="1">
      <c r="C117" s="388"/>
      <c r="D117" s="388"/>
      <c r="E117" s="389"/>
      <c r="F117" s="388"/>
    </row>
    <row r="118" spans="3:6" hidden="1">
      <c r="C118" s="388"/>
      <c r="D118" s="388"/>
      <c r="E118" s="389"/>
      <c r="F118" s="388"/>
    </row>
    <row r="119" spans="3:6" hidden="1">
      <c r="C119" s="388"/>
      <c r="D119" s="388"/>
      <c r="E119" s="389"/>
      <c r="F119" s="388"/>
    </row>
    <row r="120" spans="3:6" hidden="1">
      <c r="C120" s="388"/>
      <c r="D120" s="388"/>
      <c r="E120" s="389"/>
      <c r="F120" s="388"/>
    </row>
    <row r="121" spans="3:6" hidden="1">
      <c r="C121" s="388"/>
      <c r="D121" s="388"/>
      <c r="E121" s="389"/>
      <c r="F121" s="388"/>
    </row>
    <row r="122" spans="3:6" hidden="1">
      <c r="C122" s="388"/>
      <c r="D122" s="388"/>
      <c r="E122" s="389"/>
      <c r="F122" s="388"/>
    </row>
    <row r="123" spans="3:6" hidden="1">
      <c r="C123" s="388"/>
      <c r="D123" s="388"/>
      <c r="E123" s="389"/>
      <c r="F123" s="388"/>
    </row>
    <row r="124" spans="3:6" hidden="1">
      <c r="C124" s="388"/>
      <c r="D124" s="388"/>
      <c r="E124" s="389"/>
      <c r="F124" s="388"/>
    </row>
    <row r="125" spans="3:6" hidden="1">
      <c r="C125" s="388"/>
      <c r="D125" s="388"/>
      <c r="E125" s="389"/>
      <c r="F125" s="388"/>
    </row>
    <row r="126" spans="3:6" hidden="1">
      <c r="C126" s="388"/>
      <c r="D126" s="388"/>
      <c r="E126" s="389"/>
      <c r="F126" s="388"/>
    </row>
    <row r="127" spans="3:6" hidden="1">
      <c r="C127" s="388"/>
      <c r="D127" s="388"/>
      <c r="E127" s="389"/>
      <c r="F127" s="388"/>
    </row>
    <row r="128" spans="3:6" hidden="1">
      <c r="C128" s="388"/>
      <c r="D128" s="388"/>
      <c r="E128" s="389"/>
      <c r="F128" s="388"/>
    </row>
    <row r="129" spans="3:6" hidden="1">
      <c r="C129" s="388"/>
      <c r="D129" s="388"/>
      <c r="E129" s="389"/>
      <c r="F129" s="388"/>
    </row>
    <row r="130" spans="3:6" hidden="1">
      <c r="C130" s="388"/>
      <c r="D130" s="388"/>
      <c r="E130" s="389"/>
      <c r="F130" s="388"/>
    </row>
    <row r="131" spans="3:6" hidden="1">
      <c r="C131" s="388"/>
      <c r="D131" s="388"/>
      <c r="E131" s="389"/>
      <c r="F131" s="388"/>
    </row>
    <row r="132" spans="3:6" hidden="1">
      <c r="C132" s="388"/>
      <c r="D132" s="388"/>
      <c r="E132" s="389"/>
      <c r="F132" s="388"/>
    </row>
    <row r="133" spans="3:6" hidden="1">
      <c r="C133" s="388"/>
      <c r="D133" s="388"/>
      <c r="E133" s="389"/>
      <c r="F133" s="388"/>
    </row>
    <row r="134" spans="3:6" hidden="1">
      <c r="C134" s="388"/>
      <c r="D134" s="388"/>
      <c r="E134" s="389"/>
      <c r="F134" s="388"/>
    </row>
    <row r="135" spans="3:6" hidden="1">
      <c r="C135" s="388"/>
      <c r="D135" s="388"/>
      <c r="E135" s="389"/>
      <c r="F135" s="388"/>
    </row>
    <row r="136" spans="3:6" hidden="1">
      <c r="C136" s="388"/>
      <c r="D136" s="388"/>
      <c r="E136" s="389"/>
      <c r="F136" s="388"/>
    </row>
    <row r="137" spans="3:6" hidden="1">
      <c r="C137" s="388"/>
      <c r="D137" s="388"/>
      <c r="E137" s="389"/>
      <c r="F137" s="388"/>
    </row>
    <row r="138" spans="3:6" hidden="1">
      <c r="C138" s="388"/>
      <c r="D138" s="388"/>
      <c r="E138" s="389"/>
      <c r="F138" s="388"/>
    </row>
    <row r="139" spans="3:6" hidden="1">
      <c r="C139" s="388"/>
      <c r="D139" s="388"/>
      <c r="E139" s="389"/>
      <c r="F139" s="388"/>
    </row>
    <row r="140" spans="3:6" hidden="1">
      <c r="C140" s="388"/>
      <c r="D140" s="388"/>
      <c r="E140" s="389"/>
      <c r="F140" s="388"/>
    </row>
    <row r="141" spans="3:6" hidden="1">
      <c r="C141" s="388"/>
      <c r="D141" s="388"/>
      <c r="E141" s="389"/>
      <c r="F141" s="388"/>
    </row>
    <row r="142" spans="3:6" hidden="1">
      <c r="C142" s="388"/>
      <c r="D142" s="388"/>
      <c r="E142" s="389"/>
      <c r="F142" s="388"/>
    </row>
    <row r="143" spans="3:6" hidden="1">
      <c r="C143" s="388"/>
      <c r="D143" s="388"/>
      <c r="E143" s="389"/>
      <c r="F143" s="388"/>
    </row>
    <row r="144" spans="3:6" hidden="1">
      <c r="C144" s="388"/>
      <c r="D144" s="388"/>
      <c r="E144" s="389"/>
      <c r="F144" s="388"/>
    </row>
    <row r="145" spans="3:6" hidden="1">
      <c r="C145" s="388"/>
      <c r="D145" s="388"/>
      <c r="E145" s="389"/>
      <c r="F145" s="388"/>
    </row>
    <row r="146" spans="3:6" hidden="1">
      <c r="C146" s="388"/>
      <c r="D146" s="388"/>
      <c r="E146" s="389"/>
      <c r="F146" s="388"/>
    </row>
    <row r="147" spans="3:6" hidden="1">
      <c r="C147" s="388"/>
      <c r="D147" s="388"/>
      <c r="E147" s="389"/>
      <c r="F147" s="388"/>
    </row>
    <row r="148" spans="3:6" hidden="1">
      <c r="C148" s="388"/>
      <c r="D148" s="388"/>
      <c r="E148" s="389"/>
      <c r="F148" s="388"/>
    </row>
    <row r="149" spans="3:6" hidden="1">
      <c r="C149" s="388"/>
      <c r="D149" s="388"/>
      <c r="E149" s="389"/>
      <c r="F149" s="388"/>
    </row>
    <row r="150" spans="3:6" hidden="1">
      <c r="C150" s="388"/>
      <c r="D150" s="388"/>
      <c r="E150" s="389"/>
      <c r="F150" s="388"/>
    </row>
    <row r="151" spans="3:6" hidden="1">
      <c r="C151" s="388"/>
      <c r="D151" s="388"/>
      <c r="E151" s="389"/>
      <c r="F151" s="388"/>
    </row>
    <row r="152" spans="3:6" hidden="1">
      <c r="C152" s="388"/>
      <c r="D152" s="388"/>
      <c r="E152" s="389"/>
      <c r="F152" s="388"/>
    </row>
    <row r="153" spans="3:6" hidden="1">
      <c r="C153" s="388"/>
      <c r="D153" s="388"/>
      <c r="E153" s="389"/>
      <c r="F153" s="388"/>
    </row>
    <row r="154" spans="3:6" hidden="1">
      <c r="C154" s="388"/>
      <c r="D154" s="388"/>
      <c r="E154" s="389"/>
      <c r="F154" s="388"/>
    </row>
    <row r="155" spans="3:6" hidden="1">
      <c r="C155" s="388"/>
      <c r="D155" s="388"/>
      <c r="E155" s="389"/>
      <c r="F155" s="388"/>
    </row>
    <row r="156" spans="3:6" hidden="1">
      <c r="C156" s="388"/>
      <c r="D156" s="388"/>
      <c r="E156" s="389"/>
      <c r="F156" s="388"/>
    </row>
    <row r="157" spans="3:6" hidden="1">
      <c r="C157" s="388"/>
      <c r="D157" s="388"/>
      <c r="E157" s="389"/>
      <c r="F157" s="388"/>
    </row>
    <row r="158" spans="3:6" hidden="1">
      <c r="C158" s="388"/>
      <c r="D158" s="388"/>
      <c r="E158" s="389"/>
      <c r="F158" s="388"/>
    </row>
    <row r="159" spans="3:6" hidden="1">
      <c r="C159" s="388"/>
      <c r="D159" s="388"/>
      <c r="E159" s="389"/>
      <c r="F159" s="388"/>
    </row>
    <row r="160" spans="3:6" hidden="1">
      <c r="C160" s="388"/>
      <c r="D160" s="388"/>
      <c r="E160" s="389"/>
      <c r="F160" s="388"/>
    </row>
    <row r="161" spans="3:6" hidden="1">
      <c r="C161" s="388"/>
      <c r="D161" s="388"/>
      <c r="E161" s="389"/>
      <c r="F161" s="388"/>
    </row>
    <row r="162" spans="3:6" hidden="1">
      <c r="C162" s="388"/>
      <c r="D162" s="388"/>
      <c r="E162" s="389"/>
      <c r="F162" s="388"/>
    </row>
    <row r="163" spans="3:6" hidden="1">
      <c r="C163" s="388"/>
      <c r="D163" s="388"/>
      <c r="E163" s="389"/>
      <c r="F163" s="388"/>
    </row>
    <row r="164" spans="3:6" hidden="1">
      <c r="C164" s="388"/>
      <c r="D164" s="388"/>
      <c r="E164" s="389"/>
      <c r="F164" s="388"/>
    </row>
    <row r="165" spans="3:6" hidden="1">
      <c r="C165" s="388"/>
      <c r="D165" s="388"/>
      <c r="E165" s="389"/>
      <c r="F165" s="388"/>
    </row>
    <row r="166" spans="3:6" hidden="1">
      <c r="C166" s="388"/>
      <c r="D166" s="388"/>
      <c r="E166" s="389"/>
      <c r="F166" s="388"/>
    </row>
    <row r="167" spans="3:6" hidden="1">
      <c r="C167" s="388"/>
      <c r="D167" s="388"/>
      <c r="E167" s="389"/>
      <c r="F167" s="388"/>
    </row>
    <row r="168" spans="3:6" hidden="1">
      <c r="C168" s="388"/>
      <c r="D168" s="388"/>
      <c r="E168" s="389"/>
      <c r="F168" s="388"/>
    </row>
    <row r="169" spans="3:6" hidden="1">
      <c r="C169" s="388"/>
      <c r="D169" s="388"/>
      <c r="E169" s="389"/>
      <c r="F169" s="388"/>
    </row>
    <row r="170" spans="3:6" hidden="1">
      <c r="C170" s="388"/>
      <c r="D170" s="388"/>
      <c r="E170" s="389"/>
      <c r="F170" s="388"/>
    </row>
    <row r="171" spans="3:6" hidden="1">
      <c r="C171" s="388"/>
      <c r="D171" s="388"/>
      <c r="E171" s="389"/>
      <c r="F171" s="388"/>
    </row>
    <row r="172" spans="3:6" hidden="1">
      <c r="C172" s="388"/>
      <c r="D172" s="388"/>
      <c r="E172" s="389"/>
      <c r="F172" s="388"/>
    </row>
    <row r="173" spans="3:6" hidden="1">
      <c r="C173" s="388"/>
      <c r="D173" s="388"/>
      <c r="E173" s="389"/>
      <c r="F173" s="388"/>
    </row>
    <row r="174" spans="3:6" hidden="1">
      <c r="C174" s="388"/>
      <c r="D174" s="388"/>
      <c r="E174" s="389"/>
      <c r="F174" s="388"/>
    </row>
    <row r="175" spans="3:6" hidden="1">
      <c r="C175" s="388"/>
      <c r="D175" s="388"/>
      <c r="E175" s="389"/>
      <c r="F175" s="388"/>
    </row>
    <row r="176" spans="3:6" hidden="1">
      <c r="C176" s="388"/>
      <c r="D176" s="388"/>
      <c r="E176" s="389"/>
      <c r="F176" s="388"/>
    </row>
    <row r="177" spans="3:6" hidden="1">
      <c r="C177" s="388"/>
      <c r="D177" s="388"/>
      <c r="E177" s="389"/>
      <c r="F177" s="388"/>
    </row>
    <row r="178" spans="3:6" hidden="1">
      <c r="C178" s="388"/>
      <c r="D178" s="388"/>
      <c r="E178" s="389"/>
      <c r="F178" s="388"/>
    </row>
    <row r="179" spans="3:6" hidden="1">
      <c r="C179" s="388"/>
      <c r="D179" s="388"/>
      <c r="E179" s="389"/>
      <c r="F179" s="388"/>
    </row>
    <row r="180" spans="3:6" hidden="1">
      <c r="C180" s="388"/>
      <c r="D180" s="388"/>
      <c r="E180" s="389"/>
      <c r="F180" s="388"/>
    </row>
    <row r="181" spans="3:6" hidden="1">
      <c r="C181" s="388"/>
      <c r="D181" s="388"/>
      <c r="E181" s="389"/>
      <c r="F181" s="388"/>
    </row>
    <row r="182" spans="3:6" hidden="1">
      <c r="C182" s="388"/>
      <c r="D182" s="388"/>
      <c r="E182" s="389"/>
      <c r="F182" s="388"/>
    </row>
    <row r="183" spans="3:6" hidden="1">
      <c r="C183" s="388"/>
      <c r="D183" s="388"/>
      <c r="E183" s="389"/>
      <c r="F183" s="388"/>
    </row>
    <row r="184" spans="3:6" hidden="1">
      <c r="C184" s="388"/>
      <c r="D184" s="388"/>
      <c r="E184" s="389"/>
      <c r="F184" s="388"/>
    </row>
    <row r="185" spans="3:6" hidden="1">
      <c r="C185" s="388"/>
      <c r="D185" s="388"/>
      <c r="E185" s="389"/>
      <c r="F185" s="388"/>
    </row>
    <row r="186" spans="3:6" hidden="1">
      <c r="C186" s="388"/>
      <c r="D186" s="388"/>
      <c r="E186" s="389"/>
      <c r="F186" s="388"/>
    </row>
    <row r="187" spans="3:6" hidden="1">
      <c r="C187" s="388"/>
      <c r="D187" s="388"/>
      <c r="E187" s="389"/>
      <c r="F187" s="388"/>
    </row>
    <row r="188" spans="3:6" hidden="1">
      <c r="C188" s="388"/>
      <c r="D188" s="388"/>
      <c r="E188" s="389"/>
      <c r="F188" s="388"/>
    </row>
    <row r="189" spans="3:6" hidden="1">
      <c r="C189" s="388"/>
      <c r="D189" s="388"/>
      <c r="E189" s="389"/>
      <c r="F189" s="388"/>
    </row>
    <row r="190" spans="3:6" hidden="1">
      <c r="C190" s="388"/>
      <c r="D190" s="388"/>
      <c r="E190" s="389"/>
      <c r="F190" s="388"/>
    </row>
    <row r="191" spans="3:6" hidden="1">
      <c r="C191" s="388"/>
      <c r="D191" s="388"/>
      <c r="E191" s="389"/>
      <c r="F191" s="388"/>
    </row>
    <row r="192" spans="3:6" hidden="1">
      <c r="C192" s="388"/>
      <c r="D192" s="388"/>
      <c r="E192" s="389"/>
      <c r="F192" s="388"/>
    </row>
    <row r="193" spans="3:6" hidden="1">
      <c r="C193" s="388"/>
      <c r="D193" s="388"/>
      <c r="E193" s="389"/>
      <c r="F193" s="388"/>
    </row>
    <row r="194" spans="3:6" hidden="1">
      <c r="C194" s="388"/>
      <c r="D194" s="388"/>
      <c r="E194" s="389"/>
      <c r="F194" s="388"/>
    </row>
    <row r="195" spans="3:6" hidden="1">
      <c r="C195" s="388"/>
      <c r="D195" s="388"/>
      <c r="E195" s="389"/>
      <c r="F195" s="388"/>
    </row>
    <row r="196" spans="3:6" hidden="1">
      <c r="C196" s="388"/>
      <c r="D196" s="388"/>
      <c r="E196" s="389"/>
      <c r="F196" s="388"/>
    </row>
    <row r="197" spans="3:6" hidden="1">
      <c r="C197" s="388"/>
      <c r="D197" s="388"/>
      <c r="E197" s="389"/>
      <c r="F197" s="388"/>
    </row>
    <row r="198" spans="3:6" hidden="1">
      <c r="C198" s="388"/>
      <c r="D198" s="388"/>
      <c r="E198" s="389"/>
      <c r="F198" s="388"/>
    </row>
    <row r="199" spans="3:6" hidden="1">
      <c r="C199" s="388"/>
      <c r="D199" s="388"/>
      <c r="E199" s="389"/>
      <c r="F199" s="388"/>
    </row>
    <row r="200" spans="3:6" hidden="1">
      <c r="C200" s="388"/>
      <c r="D200" s="388"/>
      <c r="E200" s="389"/>
      <c r="F200" s="388"/>
    </row>
    <row r="201" spans="3:6" hidden="1">
      <c r="C201" s="388"/>
      <c r="D201" s="388"/>
      <c r="E201" s="389"/>
      <c r="F201" s="388"/>
    </row>
    <row r="202" spans="3:6" hidden="1">
      <c r="C202" s="388"/>
      <c r="D202" s="388"/>
      <c r="E202" s="389"/>
      <c r="F202" s="388"/>
    </row>
    <row r="203" spans="3:6" hidden="1">
      <c r="C203" s="388"/>
      <c r="D203" s="388"/>
      <c r="E203" s="389"/>
      <c r="F203" s="388"/>
    </row>
    <row r="204" spans="3:6" hidden="1">
      <c r="C204" s="388"/>
      <c r="D204" s="388"/>
      <c r="E204" s="389"/>
      <c r="F204" s="388"/>
    </row>
    <row r="205" spans="3:6" hidden="1">
      <c r="C205" s="388"/>
      <c r="D205" s="388"/>
      <c r="E205" s="389"/>
      <c r="F205" s="388"/>
    </row>
    <row r="206" spans="3:6" hidden="1">
      <c r="C206" s="388"/>
      <c r="D206" s="388"/>
      <c r="E206" s="389"/>
      <c r="F206" s="388"/>
    </row>
    <row r="207" spans="3:6" hidden="1">
      <c r="C207" s="388"/>
      <c r="D207" s="388"/>
      <c r="E207" s="389"/>
      <c r="F207" s="388"/>
    </row>
    <row r="208" spans="3:6" hidden="1">
      <c r="C208" s="388"/>
      <c r="D208" s="388"/>
      <c r="E208" s="389"/>
      <c r="F208" s="388"/>
    </row>
    <row r="209" spans="3:6" hidden="1">
      <c r="C209" s="388"/>
      <c r="D209" s="388"/>
      <c r="E209" s="389"/>
      <c r="F209" s="388"/>
    </row>
    <row r="210" spans="3:6" hidden="1">
      <c r="C210" s="388"/>
      <c r="D210" s="388"/>
      <c r="E210" s="389"/>
      <c r="F210" s="388"/>
    </row>
    <row r="211" spans="3:6" hidden="1">
      <c r="C211" s="388"/>
      <c r="D211" s="388"/>
      <c r="E211" s="389"/>
      <c r="F211" s="388"/>
    </row>
    <row r="212" spans="3:6" hidden="1">
      <c r="C212" s="388"/>
      <c r="D212" s="388"/>
      <c r="E212" s="389"/>
      <c r="F212" s="388"/>
    </row>
    <row r="213" spans="3:6" hidden="1">
      <c r="C213" s="388"/>
      <c r="D213" s="388"/>
      <c r="E213" s="389"/>
      <c r="F213" s="388"/>
    </row>
    <row r="214" spans="3:6" hidden="1">
      <c r="C214" s="388"/>
      <c r="D214" s="388"/>
      <c r="E214" s="389"/>
      <c r="F214" s="388"/>
    </row>
    <row r="215" spans="3:6" hidden="1">
      <c r="C215" s="388"/>
      <c r="D215" s="388"/>
      <c r="E215" s="389"/>
      <c r="F215" s="388"/>
    </row>
    <row r="216" spans="3:6" hidden="1">
      <c r="C216" s="388"/>
      <c r="D216" s="388"/>
      <c r="E216" s="389"/>
      <c r="F216" s="388"/>
    </row>
    <row r="217" spans="3:6" hidden="1">
      <c r="C217" s="388"/>
      <c r="D217" s="388"/>
      <c r="E217" s="389"/>
      <c r="F217" s="388"/>
    </row>
    <row r="218" spans="3:6" hidden="1">
      <c r="C218" s="388"/>
      <c r="D218" s="388"/>
      <c r="E218" s="389"/>
      <c r="F218" s="388"/>
    </row>
    <row r="219" spans="3:6" hidden="1">
      <c r="C219" s="388"/>
      <c r="D219" s="388"/>
      <c r="E219" s="389"/>
      <c r="F219" s="388"/>
    </row>
    <row r="220" spans="3:6" hidden="1">
      <c r="C220" s="388"/>
      <c r="D220" s="388"/>
      <c r="E220" s="389"/>
      <c r="F220" s="388"/>
    </row>
    <row r="221" spans="3:6" hidden="1">
      <c r="C221" s="388"/>
      <c r="D221" s="388"/>
      <c r="E221" s="389"/>
      <c r="F221" s="388"/>
    </row>
    <row r="222" spans="3:6" hidden="1">
      <c r="C222" s="388"/>
      <c r="D222" s="388"/>
      <c r="E222" s="389"/>
      <c r="F222" s="388"/>
    </row>
    <row r="223" spans="3:6" hidden="1">
      <c r="C223" s="388"/>
      <c r="D223" s="388"/>
      <c r="E223" s="389"/>
      <c r="F223" s="388"/>
    </row>
    <row r="224" spans="3:6" hidden="1">
      <c r="C224" s="388"/>
      <c r="D224" s="388"/>
      <c r="E224" s="389"/>
      <c r="F224" s="388"/>
    </row>
    <row r="225" spans="3:6" hidden="1">
      <c r="C225" s="388"/>
      <c r="D225" s="388"/>
      <c r="E225" s="389"/>
      <c r="F225" s="388"/>
    </row>
    <row r="226" spans="3:6" hidden="1">
      <c r="C226" s="388"/>
      <c r="D226" s="388"/>
      <c r="E226" s="389"/>
      <c r="F226" s="388"/>
    </row>
    <row r="227" spans="3:6" hidden="1">
      <c r="C227" s="388"/>
      <c r="D227" s="388"/>
      <c r="E227" s="389"/>
      <c r="F227" s="388"/>
    </row>
    <row r="228" spans="3:6" hidden="1">
      <c r="C228" s="388"/>
      <c r="D228" s="388"/>
      <c r="E228" s="389"/>
      <c r="F228" s="388"/>
    </row>
    <row r="229" spans="3:6" hidden="1">
      <c r="C229" s="388"/>
      <c r="D229" s="388"/>
      <c r="E229" s="389"/>
      <c r="F229" s="388"/>
    </row>
    <row r="230" spans="3:6" hidden="1">
      <c r="C230" s="388"/>
      <c r="D230" s="388"/>
      <c r="E230" s="389"/>
      <c r="F230" s="388"/>
    </row>
    <row r="231" spans="3:6" hidden="1">
      <c r="C231" s="388"/>
      <c r="D231" s="388"/>
      <c r="E231" s="389"/>
      <c r="F231" s="388"/>
    </row>
    <row r="232" spans="3:6" hidden="1">
      <c r="C232" s="388"/>
      <c r="D232" s="388"/>
      <c r="E232" s="389"/>
      <c r="F232" s="388"/>
    </row>
    <row r="233" spans="3:6" hidden="1">
      <c r="C233" s="388"/>
      <c r="D233" s="388"/>
      <c r="E233" s="389"/>
      <c r="F233" s="388"/>
    </row>
    <row r="234" spans="3:6" hidden="1">
      <c r="C234" s="388"/>
      <c r="D234" s="388"/>
      <c r="E234" s="389"/>
      <c r="F234" s="388"/>
    </row>
    <row r="235" spans="3:6" hidden="1">
      <c r="C235" s="388"/>
      <c r="D235" s="388"/>
      <c r="E235" s="389"/>
      <c r="F235" s="388"/>
    </row>
    <row r="236" spans="3:6" hidden="1">
      <c r="C236" s="388"/>
      <c r="D236" s="388"/>
      <c r="E236" s="389"/>
      <c r="F236" s="388"/>
    </row>
    <row r="237" spans="3:6" hidden="1">
      <c r="C237" s="388"/>
      <c r="D237" s="388"/>
      <c r="E237" s="389"/>
      <c r="F237" s="388"/>
    </row>
    <row r="238" spans="3:6" hidden="1">
      <c r="C238" s="388"/>
      <c r="D238" s="388"/>
      <c r="E238" s="389"/>
      <c r="F238" s="388"/>
    </row>
    <row r="239" spans="3:6" hidden="1">
      <c r="C239" s="388"/>
      <c r="D239" s="388"/>
      <c r="E239" s="389"/>
      <c r="F239" s="388"/>
    </row>
    <row r="240" spans="3:6" hidden="1">
      <c r="C240" s="388"/>
      <c r="D240" s="388"/>
      <c r="E240" s="389"/>
      <c r="F240" s="388"/>
    </row>
    <row r="241" spans="3:6" hidden="1">
      <c r="C241" s="388"/>
      <c r="D241" s="388"/>
      <c r="E241" s="389"/>
      <c r="F241" s="388"/>
    </row>
    <row r="242" spans="3:6" hidden="1">
      <c r="C242" s="388"/>
      <c r="D242" s="388"/>
      <c r="E242" s="389"/>
      <c r="F242" s="388"/>
    </row>
    <row r="243" spans="3:6" hidden="1">
      <c r="C243" s="388"/>
      <c r="D243" s="388"/>
      <c r="E243" s="389"/>
      <c r="F243" s="388"/>
    </row>
    <row r="244" spans="3:6" hidden="1">
      <c r="C244" s="388"/>
      <c r="D244" s="388"/>
      <c r="E244" s="389"/>
      <c r="F244" s="388"/>
    </row>
    <row r="245" spans="3:6" hidden="1">
      <c r="C245" s="388"/>
      <c r="D245" s="388"/>
      <c r="E245" s="389"/>
      <c r="F245" s="388"/>
    </row>
    <row r="246" spans="3:6" hidden="1">
      <c r="C246" s="388"/>
      <c r="D246" s="388"/>
      <c r="E246" s="389"/>
      <c r="F246" s="388"/>
    </row>
    <row r="247" spans="3:6" hidden="1">
      <c r="C247" s="388"/>
      <c r="D247" s="388"/>
      <c r="E247" s="389"/>
      <c r="F247" s="388"/>
    </row>
    <row r="248" spans="3:6" hidden="1">
      <c r="C248" s="388"/>
      <c r="D248" s="388"/>
      <c r="E248" s="389"/>
      <c r="F248" s="388"/>
    </row>
    <row r="249" spans="3:6" hidden="1">
      <c r="C249" s="388"/>
      <c r="D249" s="388"/>
      <c r="E249" s="389"/>
      <c r="F249" s="388"/>
    </row>
    <row r="250" spans="3:6" hidden="1">
      <c r="C250" s="388"/>
      <c r="D250" s="388"/>
      <c r="E250" s="389"/>
      <c r="F250" s="388"/>
    </row>
    <row r="251" spans="3:6" hidden="1">
      <c r="C251" s="388"/>
      <c r="D251" s="388"/>
      <c r="E251" s="389"/>
      <c r="F251" s="388"/>
    </row>
    <row r="252" spans="3:6" hidden="1">
      <c r="C252" s="388"/>
      <c r="D252" s="388"/>
      <c r="E252" s="389"/>
      <c r="F252" s="388"/>
    </row>
    <row r="253" spans="3:6" hidden="1">
      <c r="C253" s="388"/>
      <c r="D253" s="388"/>
      <c r="E253" s="389"/>
      <c r="F253" s="388"/>
    </row>
    <row r="254" spans="3:6" hidden="1">
      <c r="C254" s="388"/>
      <c r="D254" s="388"/>
      <c r="E254" s="389"/>
      <c r="F254" s="388"/>
    </row>
    <row r="255" spans="3:6" hidden="1">
      <c r="C255" s="388"/>
      <c r="D255" s="388"/>
      <c r="E255" s="389"/>
      <c r="F255" s="388"/>
    </row>
    <row r="256" spans="3:6" hidden="1">
      <c r="C256" s="388"/>
      <c r="D256" s="388"/>
      <c r="E256" s="389"/>
      <c r="F256" s="388"/>
    </row>
    <row r="257" spans="3:6" hidden="1">
      <c r="C257" s="388"/>
      <c r="D257" s="388"/>
      <c r="E257" s="389"/>
      <c r="F257" s="388"/>
    </row>
    <row r="258" spans="3:6" hidden="1">
      <c r="C258" s="388"/>
      <c r="D258" s="388"/>
      <c r="E258" s="389"/>
      <c r="F258" s="388"/>
    </row>
    <row r="259" spans="3:6" hidden="1">
      <c r="C259" s="388"/>
      <c r="D259" s="388"/>
      <c r="E259" s="389"/>
      <c r="F259" s="388"/>
    </row>
    <row r="260" spans="3:6" hidden="1">
      <c r="C260" s="388"/>
      <c r="D260" s="388"/>
      <c r="E260" s="389"/>
      <c r="F260" s="388"/>
    </row>
    <row r="261" spans="3:6" hidden="1">
      <c r="C261" s="388"/>
      <c r="D261" s="388"/>
      <c r="E261" s="389"/>
      <c r="F261" s="388"/>
    </row>
    <row r="262" spans="3:6" hidden="1">
      <c r="C262" s="388"/>
      <c r="D262" s="388"/>
      <c r="E262" s="389"/>
      <c r="F262" s="388"/>
    </row>
    <row r="263" spans="3:6" hidden="1">
      <c r="C263" s="388"/>
      <c r="D263" s="388"/>
      <c r="E263" s="389"/>
      <c r="F263" s="388"/>
    </row>
    <row r="264" spans="3:6" hidden="1">
      <c r="C264" s="388"/>
      <c r="D264" s="388"/>
      <c r="E264" s="389"/>
      <c r="F264" s="388"/>
    </row>
    <row r="265" spans="3:6" hidden="1">
      <c r="C265" s="388"/>
      <c r="D265" s="388"/>
      <c r="E265" s="389"/>
      <c r="F265" s="388"/>
    </row>
    <row r="266" spans="3:6" hidden="1">
      <c r="C266" s="388"/>
      <c r="D266" s="388"/>
      <c r="E266" s="389"/>
      <c r="F266" s="388"/>
    </row>
    <row r="267" spans="3:6" hidden="1">
      <c r="C267" s="388"/>
      <c r="D267" s="388"/>
      <c r="E267" s="389"/>
      <c r="F267" s="388"/>
    </row>
    <row r="268" spans="3:6" hidden="1">
      <c r="C268" s="388"/>
      <c r="D268" s="388"/>
      <c r="E268" s="389"/>
      <c r="F268" s="388"/>
    </row>
    <row r="269" spans="3:6" hidden="1">
      <c r="C269" s="388"/>
      <c r="D269" s="388"/>
      <c r="E269" s="389"/>
      <c r="F269" s="388"/>
    </row>
    <row r="270" spans="3:6" hidden="1">
      <c r="C270" s="388"/>
      <c r="D270" s="388"/>
      <c r="E270" s="389"/>
      <c r="F270" s="388"/>
    </row>
    <row r="271" spans="3:6" hidden="1">
      <c r="C271" s="388"/>
      <c r="D271" s="388"/>
      <c r="E271" s="389"/>
      <c r="F271" s="388"/>
    </row>
    <row r="272" spans="3:6" hidden="1">
      <c r="C272" s="388"/>
      <c r="D272" s="388"/>
      <c r="E272" s="389"/>
      <c r="F272" s="388"/>
    </row>
    <row r="273" spans="3:6" hidden="1">
      <c r="C273" s="388"/>
      <c r="D273" s="388"/>
      <c r="E273" s="389"/>
      <c r="F273" s="388"/>
    </row>
    <row r="274" spans="3:6" hidden="1">
      <c r="C274" s="388"/>
      <c r="D274" s="388"/>
      <c r="E274" s="389"/>
      <c r="F274" s="388"/>
    </row>
    <row r="275" spans="3:6" hidden="1">
      <c r="C275" s="388"/>
      <c r="D275" s="388"/>
      <c r="E275" s="389"/>
      <c r="F275" s="388"/>
    </row>
    <row r="276" spans="3:6" hidden="1">
      <c r="C276" s="388"/>
      <c r="D276" s="388"/>
      <c r="E276" s="389"/>
      <c r="F276" s="388"/>
    </row>
    <row r="277" spans="3:6" hidden="1">
      <c r="C277" s="388"/>
      <c r="D277" s="388"/>
      <c r="E277" s="389"/>
      <c r="F277" s="388"/>
    </row>
    <row r="278" spans="3:6" hidden="1">
      <c r="C278" s="388"/>
      <c r="D278" s="388"/>
      <c r="E278" s="389"/>
      <c r="F278" s="388"/>
    </row>
    <row r="279" spans="3:6" hidden="1">
      <c r="C279" s="388"/>
      <c r="D279" s="388"/>
      <c r="E279" s="389"/>
      <c r="F279" s="388"/>
    </row>
    <row r="280" spans="3:6" hidden="1">
      <c r="C280" s="388"/>
      <c r="D280" s="388"/>
      <c r="E280" s="389"/>
      <c r="F280" s="388"/>
    </row>
    <row r="281" spans="3:6" hidden="1">
      <c r="C281" s="388"/>
      <c r="D281" s="388"/>
      <c r="E281" s="389"/>
      <c r="F281" s="388"/>
    </row>
    <row r="282" spans="3:6" hidden="1">
      <c r="C282" s="388"/>
      <c r="D282" s="388"/>
      <c r="E282" s="389"/>
      <c r="F282" s="388"/>
    </row>
    <row r="283" spans="3:6" hidden="1">
      <c r="C283" s="388"/>
      <c r="D283" s="388"/>
      <c r="E283" s="389"/>
      <c r="F283" s="388"/>
    </row>
    <row r="284" spans="3:6" hidden="1">
      <c r="C284" s="388"/>
      <c r="D284" s="388"/>
      <c r="E284" s="389"/>
      <c r="F284" s="388"/>
    </row>
    <row r="285" spans="3:6" hidden="1">
      <c r="C285" s="388"/>
      <c r="D285" s="388"/>
      <c r="E285" s="389"/>
      <c r="F285" s="388"/>
    </row>
    <row r="286" spans="3:6" hidden="1">
      <c r="C286" s="388"/>
      <c r="D286" s="388"/>
      <c r="E286" s="389"/>
      <c r="F286" s="388"/>
    </row>
    <row r="287" spans="3:6" hidden="1">
      <c r="C287" s="388"/>
      <c r="D287" s="388"/>
      <c r="E287" s="389"/>
      <c r="F287" s="388"/>
    </row>
    <row r="288" spans="3:6" hidden="1">
      <c r="C288" s="388"/>
      <c r="D288" s="388"/>
      <c r="E288" s="389"/>
      <c r="F288" s="388"/>
    </row>
    <row r="289" spans="3:6" hidden="1">
      <c r="C289" s="388"/>
      <c r="D289" s="388"/>
      <c r="E289" s="389"/>
      <c r="F289" s="388"/>
    </row>
    <row r="290" spans="3:6" hidden="1">
      <c r="C290" s="388"/>
      <c r="D290" s="388"/>
      <c r="E290" s="389"/>
      <c r="F290" s="388"/>
    </row>
    <row r="291" spans="3:6" hidden="1">
      <c r="C291" s="388"/>
      <c r="D291" s="388"/>
      <c r="E291" s="389"/>
      <c r="F291" s="388"/>
    </row>
    <row r="292" spans="3:6" hidden="1">
      <c r="C292" s="388"/>
      <c r="D292" s="388"/>
      <c r="E292" s="389"/>
      <c r="F292" s="388"/>
    </row>
    <row r="293" spans="3:6" hidden="1">
      <c r="C293" s="388"/>
      <c r="D293" s="388"/>
      <c r="E293" s="389"/>
      <c r="F293" s="388"/>
    </row>
    <row r="294" spans="3:6" hidden="1">
      <c r="C294" s="388"/>
      <c r="D294" s="388"/>
      <c r="E294" s="389"/>
      <c r="F294" s="388"/>
    </row>
    <row r="295" spans="3:6" hidden="1">
      <c r="C295" s="388"/>
      <c r="D295" s="388"/>
      <c r="E295" s="389"/>
      <c r="F295" s="388"/>
    </row>
    <row r="296" spans="3:6" hidden="1">
      <c r="C296" s="388"/>
      <c r="D296" s="388"/>
      <c r="E296" s="389"/>
      <c r="F296" s="388"/>
    </row>
    <row r="297" spans="3:6" hidden="1">
      <c r="C297" s="388"/>
      <c r="D297" s="388"/>
      <c r="E297" s="389"/>
      <c r="F297" s="388"/>
    </row>
    <row r="298" spans="3:6" hidden="1">
      <c r="C298" s="388"/>
      <c r="D298" s="388"/>
      <c r="E298" s="389"/>
      <c r="F298" s="388"/>
    </row>
    <row r="299" spans="3:6" hidden="1">
      <c r="C299" s="388"/>
      <c r="D299" s="388"/>
      <c r="E299" s="389"/>
      <c r="F299" s="388"/>
    </row>
    <row r="300" spans="3:6" hidden="1">
      <c r="C300" s="388"/>
      <c r="D300" s="388"/>
      <c r="E300" s="389"/>
      <c r="F300" s="388"/>
    </row>
    <row r="301" spans="3:6" hidden="1">
      <c r="C301" s="388"/>
      <c r="D301" s="388"/>
      <c r="E301" s="389"/>
      <c r="F301" s="388"/>
    </row>
    <row r="302" spans="3:6" hidden="1">
      <c r="C302" s="388"/>
      <c r="D302" s="388"/>
      <c r="E302" s="389"/>
      <c r="F302" s="388"/>
    </row>
    <row r="303" spans="3:6" hidden="1">
      <c r="C303" s="388"/>
      <c r="D303" s="388"/>
      <c r="E303" s="389"/>
      <c r="F303" s="388"/>
    </row>
    <row r="304" spans="3:6" hidden="1">
      <c r="C304" s="388"/>
      <c r="D304" s="388"/>
      <c r="E304" s="389"/>
      <c r="F304" s="388"/>
    </row>
    <row r="305" spans="3:6" hidden="1">
      <c r="C305" s="388"/>
      <c r="D305" s="388"/>
      <c r="E305" s="389"/>
      <c r="F305" s="388"/>
    </row>
    <row r="306" spans="3:6" hidden="1">
      <c r="C306" s="388"/>
      <c r="D306" s="388"/>
      <c r="E306" s="389"/>
      <c r="F306" s="388"/>
    </row>
    <row r="307" spans="3:6" hidden="1">
      <c r="C307" s="388"/>
      <c r="D307" s="388"/>
      <c r="E307" s="389"/>
      <c r="F307" s="388"/>
    </row>
    <row r="308" spans="3:6" hidden="1">
      <c r="C308" s="388"/>
      <c r="D308" s="388"/>
      <c r="E308" s="389"/>
      <c r="F308" s="388"/>
    </row>
    <row r="309" spans="3:6" hidden="1">
      <c r="C309" s="388"/>
      <c r="D309" s="388"/>
      <c r="E309" s="389"/>
      <c r="F309" s="388"/>
    </row>
    <row r="310" spans="3:6" hidden="1">
      <c r="C310" s="388"/>
      <c r="D310" s="388"/>
      <c r="E310" s="389"/>
      <c r="F310" s="388"/>
    </row>
    <row r="311" spans="3:6" hidden="1">
      <c r="C311" s="388"/>
      <c r="D311" s="388"/>
      <c r="E311" s="389"/>
      <c r="F311" s="388"/>
    </row>
    <row r="312" spans="3:6" hidden="1">
      <c r="C312" s="388"/>
      <c r="D312" s="388"/>
      <c r="E312" s="389"/>
      <c r="F312" s="388"/>
    </row>
    <row r="313" spans="3:6" hidden="1">
      <c r="C313" s="388"/>
      <c r="D313" s="388"/>
      <c r="E313" s="389"/>
      <c r="F313" s="388"/>
    </row>
    <row r="314" spans="3:6" hidden="1">
      <c r="C314" s="388"/>
      <c r="D314" s="388"/>
      <c r="E314" s="389"/>
      <c r="F314" s="388"/>
    </row>
    <row r="315" spans="3:6" hidden="1">
      <c r="C315" s="388"/>
      <c r="D315" s="388"/>
      <c r="E315" s="389"/>
      <c r="F315" s="388"/>
    </row>
    <row r="316" spans="3:6" hidden="1">
      <c r="C316" s="388"/>
      <c r="D316" s="388"/>
      <c r="E316" s="389"/>
      <c r="F316" s="388"/>
    </row>
    <row r="317" spans="3:6" hidden="1">
      <c r="C317" s="388"/>
      <c r="D317" s="388"/>
      <c r="E317" s="389"/>
      <c r="F317" s="388"/>
    </row>
    <row r="318" spans="3:6" hidden="1">
      <c r="C318" s="388"/>
      <c r="D318" s="388"/>
      <c r="E318" s="389"/>
      <c r="F318" s="388"/>
    </row>
    <row r="319" spans="3:6" hidden="1">
      <c r="C319" s="388"/>
      <c r="D319" s="388"/>
      <c r="E319" s="389"/>
      <c r="F319" s="388"/>
    </row>
    <row r="320" spans="3:6" hidden="1">
      <c r="C320" s="388"/>
      <c r="D320" s="388"/>
      <c r="E320" s="389"/>
      <c r="F320" s="388"/>
    </row>
    <row r="321" spans="3:6" hidden="1">
      <c r="C321" s="388"/>
      <c r="D321" s="388"/>
      <c r="E321" s="389"/>
      <c r="F321" s="388"/>
    </row>
    <row r="322" spans="3:6" hidden="1">
      <c r="C322" s="388"/>
      <c r="D322" s="388"/>
      <c r="E322" s="389"/>
      <c r="F322" s="388"/>
    </row>
    <row r="323" spans="3:6" hidden="1">
      <c r="C323" s="388"/>
      <c r="D323" s="388"/>
      <c r="E323" s="389"/>
      <c r="F323" s="388"/>
    </row>
    <row r="324" spans="3:6" hidden="1">
      <c r="C324" s="388"/>
      <c r="D324" s="388"/>
      <c r="E324" s="389"/>
      <c r="F324" s="388"/>
    </row>
    <row r="325" spans="3:6" hidden="1">
      <c r="C325" s="388"/>
      <c r="D325" s="388"/>
      <c r="E325" s="389"/>
      <c r="F325" s="388"/>
    </row>
    <row r="326" spans="3:6" hidden="1">
      <c r="C326" s="388"/>
      <c r="D326" s="388"/>
      <c r="E326" s="389"/>
      <c r="F326" s="388"/>
    </row>
    <row r="327" spans="3:6" hidden="1">
      <c r="C327" s="388"/>
      <c r="D327" s="388"/>
      <c r="E327" s="389"/>
      <c r="F327" s="388"/>
    </row>
    <row r="328" spans="3:6" hidden="1">
      <c r="C328" s="388"/>
      <c r="D328" s="388"/>
      <c r="E328" s="389"/>
      <c r="F328" s="388"/>
    </row>
    <row r="329" spans="3:6" hidden="1">
      <c r="C329" s="388"/>
      <c r="D329" s="388"/>
      <c r="E329" s="389"/>
      <c r="F329" s="388"/>
    </row>
    <row r="330" spans="3:6" hidden="1">
      <c r="C330" s="388"/>
      <c r="D330" s="388"/>
      <c r="E330" s="389"/>
      <c r="F330" s="388"/>
    </row>
    <row r="331" spans="3:6" hidden="1">
      <c r="C331" s="388"/>
      <c r="D331" s="388"/>
      <c r="E331" s="389"/>
      <c r="F331" s="388"/>
    </row>
    <row r="332" spans="3:6" hidden="1">
      <c r="C332" s="388"/>
      <c r="D332" s="388"/>
      <c r="E332" s="389"/>
      <c r="F332" s="388"/>
    </row>
    <row r="333" spans="3:6" hidden="1">
      <c r="C333" s="388"/>
      <c r="D333" s="388"/>
      <c r="E333" s="389"/>
      <c r="F333" s="388"/>
    </row>
    <row r="334" spans="3:6" hidden="1">
      <c r="C334" s="388"/>
      <c r="D334" s="388"/>
      <c r="E334" s="389"/>
      <c r="F334" s="388"/>
    </row>
    <row r="335" spans="3:6" hidden="1">
      <c r="C335" s="388"/>
      <c r="D335" s="388"/>
      <c r="E335" s="389"/>
      <c r="F335" s="388"/>
    </row>
    <row r="336" spans="3:6" hidden="1">
      <c r="C336" s="388"/>
      <c r="D336" s="388"/>
      <c r="E336" s="389"/>
      <c r="F336" s="388"/>
    </row>
    <row r="337" spans="3:6" hidden="1">
      <c r="C337" s="388"/>
      <c r="D337" s="388"/>
      <c r="E337" s="389"/>
      <c r="F337" s="388"/>
    </row>
    <row r="338" spans="3:6" hidden="1">
      <c r="C338" s="388"/>
      <c r="D338" s="388"/>
      <c r="E338" s="389"/>
      <c r="F338" s="388"/>
    </row>
    <row r="339" spans="3:6" hidden="1">
      <c r="C339" s="388"/>
      <c r="D339" s="388"/>
      <c r="E339" s="389"/>
      <c r="F339" s="388"/>
    </row>
    <row r="340" spans="3:6" hidden="1">
      <c r="C340" s="388"/>
      <c r="D340" s="388"/>
      <c r="E340" s="389"/>
      <c r="F340" s="388"/>
    </row>
    <row r="341" spans="3:6" hidden="1">
      <c r="C341" s="388"/>
      <c r="D341" s="388"/>
      <c r="E341" s="389"/>
      <c r="F341" s="388"/>
    </row>
    <row r="342" spans="3:6" hidden="1">
      <c r="C342" s="388"/>
      <c r="D342" s="388"/>
      <c r="E342" s="389"/>
      <c r="F342" s="388"/>
    </row>
    <row r="343" spans="3:6" hidden="1">
      <c r="C343" s="388"/>
      <c r="D343" s="388"/>
      <c r="E343" s="389"/>
      <c r="F343" s="388"/>
    </row>
    <row r="344" spans="3:6" hidden="1">
      <c r="C344" s="388"/>
      <c r="D344" s="388"/>
      <c r="E344" s="389"/>
      <c r="F344" s="388"/>
    </row>
    <row r="345" spans="3:6" hidden="1">
      <c r="C345" s="388"/>
      <c r="D345" s="388"/>
      <c r="E345" s="389"/>
      <c r="F345" s="388"/>
    </row>
    <row r="346" spans="3:6" hidden="1">
      <c r="C346" s="388"/>
      <c r="D346" s="388"/>
      <c r="E346" s="389"/>
      <c r="F346" s="388"/>
    </row>
    <row r="347" spans="3:6" hidden="1">
      <c r="C347" s="388"/>
      <c r="D347" s="388"/>
      <c r="E347" s="389"/>
      <c r="F347" s="388"/>
    </row>
    <row r="348" spans="3:6" hidden="1">
      <c r="C348" s="388"/>
      <c r="D348" s="388"/>
      <c r="E348" s="389"/>
      <c r="F348" s="388"/>
    </row>
    <row r="349" spans="3:6" hidden="1">
      <c r="C349" s="388"/>
      <c r="D349" s="388"/>
      <c r="E349" s="389"/>
      <c r="F349" s="388"/>
    </row>
    <row r="350" spans="3:6" hidden="1">
      <c r="C350" s="388"/>
      <c r="D350" s="388"/>
      <c r="E350" s="389"/>
      <c r="F350" s="388"/>
    </row>
    <row r="351" spans="3:6" hidden="1">
      <c r="C351" s="388"/>
      <c r="D351" s="388"/>
      <c r="E351" s="389"/>
      <c r="F351" s="388"/>
    </row>
    <row r="352" spans="3:6" hidden="1">
      <c r="C352" s="388"/>
      <c r="D352" s="388"/>
      <c r="E352" s="389"/>
      <c r="F352" s="388"/>
    </row>
    <row r="353" spans="3:6" hidden="1">
      <c r="C353" s="388"/>
      <c r="D353" s="388"/>
      <c r="E353" s="389"/>
      <c r="F353" s="388"/>
    </row>
    <row r="354" spans="3:6" hidden="1">
      <c r="C354" s="388"/>
      <c r="D354" s="388"/>
      <c r="E354" s="389"/>
      <c r="F354" s="388"/>
    </row>
    <row r="355" spans="3:6" hidden="1">
      <c r="C355" s="388"/>
      <c r="D355" s="388"/>
      <c r="E355" s="389"/>
      <c r="F355" s="388"/>
    </row>
    <row r="356" spans="3:6" hidden="1">
      <c r="C356" s="388"/>
      <c r="D356" s="388"/>
      <c r="E356" s="389"/>
      <c r="F356" s="388"/>
    </row>
    <row r="357" spans="3:6" hidden="1">
      <c r="C357" s="388"/>
      <c r="D357" s="388"/>
      <c r="E357" s="389"/>
      <c r="F357" s="388"/>
    </row>
    <row r="358" spans="3:6" hidden="1">
      <c r="C358" s="388"/>
      <c r="D358" s="388"/>
      <c r="E358" s="389"/>
      <c r="F358" s="388"/>
    </row>
    <row r="359" spans="3:6" hidden="1">
      <c r="C359" s="388"/>
      <c r="D359" s="388"/>
      <c r="E359" s="389"/>
      <c r="F359" s="388"/>
    </row>
    <row r="360" spans="3:6" hidden="1">
      <c r="C360" s="388"/>
      <c r="D360" s="388"/>
      <c r="E360" s="389"/>
      <c r="F360" s="388"/>
    </row>
    <row r="361" spans="3:6" hidden="1">
      <c r="C361" s="388"/>
      <c r="D361" s="388"/>
      <c r="E361" s="389"/>
      <c r="F361" s="388"/>
    </row>
    <row r="362" spans="3:6" hidden="1">
      <c r="C362" s="388"/>
      <c r="D362" s="388"/>
      <c r="E362" s="389"/>
      <c r="F362" s="388"/>
    </row>
    <row r="363" spans="3:6" hidden="1">
      <c r="C363" s="388"/>
      <c r="D363" s="388"/>
      <c r="E363" s="389"/>
      <c r="F363" s="388"/>
    </row>
    <row r="364" spans="3:6" hidden="1">
      <c r="C364" s="388"/>
      <c r="D364" s="388"/>
      <c r="E364" s="389"/>
      <c r="F364" s="388"/>
    </row>
    <row r="365" spans="3:6" hidden="1">
      <c r="C365" s="388"/>
      <c r="D365" s="388"/>
      <c r="E365" s="389"/>
      <c r="F365" s="388"/>
    </row>
    <row r="366" spans="3:6" hidden="1">
      <c r="C366" s="388"/>
      <c r="D366" s="388"/>
      <c r="E366" s="389"/>
      <c r="F366" s="388"/>
    </row>
    <row r="367" spans="3:6" hidden="1">
      <c r="C367" s="388"/>
      <c r="D367" s="388"/>
      <c r="E367" s="389"/>
      <c r="F367" s="388"/>
    </row>
    <row r="368" spans="3:6" hidden="1">
      <c r="C368" s="388"/>
      <c r="D368" s="388"/>
      <c r="E368" s="389"/>
      <c r="F368" s="388"/>
    </row>
    <row r="369" spans="3:6" hidden="1">
      <c r="C369" s="388"/>
      <c r="D369" s="388"/>
      <c r="E369" s="389"/>
      <c r="F369" s="388"/>
    </row>
    <row r="370" spans="3:6" hidden="1">
      <c r="C370" s="388"/>
      <c r="D370" s="388"/>
      <c r="E370" s="389"/>
      <c r="F370" s="388"/>
    </row>
    <row r="371" spans="3:6" hidden="1">
      <c r="C371" s="388"/>
      <c r="D371" s="388"/>
      <c r="E371" s="389"/>
      <c r="F371" s="388"/>
    </row>
    <row r="372" spans="3:6" hidden="1">
      <c r="C372" s="388"/>
      <c r="D372" s="388"/>
      <c r="E372" s="389"/>
      <c r="F372" s="388"/>
    </row>
    <row r="373" spans="3:6" hidden="1">
      <c r="C373" s="388"/>
      <c r="D373" s="388"/>
      <c r="E373" s="389"/>
      <c r="F373" s="388"/>
    </row>
    <row r="374" spans="3:6" hidden="1">
      <c r="C374" s="388"/>
      <c r="D374" s="388"/>
      <c r="E374" s="389"/>
      <c r="F374" s="388"/>
    </row>
    <row r="375" spans="3:6" hidden="1">
      <c r="C375" s="388"/>
      <c r="D375" s="388"/>
      <c r="E375" s="389"/>
      <c r="F375" s="388"/>
    </row>
    <row r="376" spans="3:6" hidden="1">
      <c r="C376" s="388"/>
      <c r="D376" s="388"/>
      <c r="E376" s="389"/>
      <c r="F376" s="388"/>
    </row>
    <row r="377" spans="3:6" hidden="1">
      <c r="C377" s="388"/>
      <c r="D377" s="388"/>
      <c r="E377" s="389"/>
      <c r="F377" s="388"/>
    </row>
    <row r="378" spans="3:6" hidden="1">
      <c r="C378" s="388"/>
      <c r="D378" s="388"/>
      <c r="E378" s="389"/>
      <c r="F378" s="388"/>
    </row>
    <row r="379" spans="3:6" hidden="1">
      <c r="C379" s="388"/>
      <c r="D379" s="388"/>
      <c r="E379" s="389"/>
      <c r="F379" s="388"/>
    </row>
    <row r="380" spans="3:6" hidden="1">
      <c r="C380" s="388"/>
      <c r="D380" s="388"/>
      <c r="E380" s="389"/>
      <c r="F380" s="388"/>
    </row>
    <row r="381" spans="3:6" hidden="1">
      <c r="C381" s="388"/>
      <c r="D381" s="388"/>
      <c r="E381" s="389"/>
      <c r="F381" s="388"/>
    </row>
    <row r="382" spans="3:6" hidden="1">
      <c r="C382" s="388"/>
      <c r="D382" s="388"/>
      <c r="E382" s="389"/>
      <c r="F382" s="388"/>
    </row>
    <row r="383" spans="3:6" hidden="1">
      <c r="C383" s="388"/>
      <c r="D383" s="388"/>
      <c r="E383" s="389"/>
      <c r="F383" s="388"/>
    </row>
    <row r="384" spans="3:6" hidden="1">
      <c r="C384" s="388"/>
      <c r="D384" s="388"/>
      <c r="E384" s="389"/>
      <c r="F384" s="388"/>
    </row>
    <row r="385" spans="3:6" hidden="1">
      <c r="C385" s="388"/>
      <c r="D385" s="388"/>
      <c r="E385" s="389"/>
      <c r="F385" s="388"/>
    </row>
    <row r="386" spans="3:6" hidden="1">
      <c r="C386" s="388"/>
      <c r="D386" s="388"/>
      <c r="E386" s="389"/>
      <c r="F386" s="388"/>
    </row>
    <row r="387" spans="3:6" hidden="1">
      <c r="C387" s="388"/>
      <c r="D387" s="388"/>
      <c r="E387" s="389"/>
      <c r="F387" s="388"/>
    </row>
    <row r="388" spans="3:6" hidden="1">
      <c r="C388" s="388"/>
      <c r="D388" s="388"/>
      <c r="E388" s="389"/>
      <c r="F388" s="388"/>
    </row>
    <row r="389" spans="3:6" hidden="1">
      <c r="C389" s="388"/>
      <c r="D389" s="388"/>
      <c r="E389" s="389"/>
      <c r="F389" s="388"/>
    </row>
    <row r="390" spans="3:6" hidden="1">
      <c r="C390" s="388"/>
      <c r="D390" s="388"/>
      <c r="E390" s="389"/>
      <c r="F390" s="388"/>
    </row>
    <row r="391" spans="3:6" hidden="1">
      <c r="C391" s="388"/>
      <c r="D391" s="388"/>
      <c r="E391" s="389"/>
      <c r="F391" s="388"/>
    </row>
    <row r="392" spans="3:6" hidden="1">
      <c r="C392" s="388"/>
      <c r="D392" s="388"/>
      <c r="E392" s="389"/>
      <c r="F392" s="388"/>
    </row>
    <row r="393" spans="3:6" hidden="1">
      <c r="C393" s="388"/>
      <c r="D393" s="388"/>
      <c r="E393" s="389"/>
      <c r="F393" s="388"/>
    </row>
    <row r="394" spans="3:6" hidden="1">
      <c r="C394" s="388"/>
      <c r="D394" s="388"/>
      <c r="E394" s="389"/>
      <c r="F394" s="388"/>
    </row>
    <row r="395" spans="3:6" hidden="1">
      <c r="C395" s="388"/>
      <c r="D395" s="388"/>
      <c r="E395" s="389"/>
      <c r="F395" s="388"/>
    </row>
    <row r="396" spans="3:6" hidden="1">
      <c r="C396" s="388"/>
      <c r="D396" s="388"/>
      <c r="E396" s="389"/>
      <c r="F396" s="388"/>
    </row>
    <row r="397" spans="3:6" hidden="1">
      <c r="C397" s="388"/>
      <c r="D397" s="388"/>
      <c r="E397" s="389"/>
      <c r="F397" s="388"/>
    </row>
    <row r="398" spans="3:6" hidden="1">
      <c r="C398" s="388"/>
      <c r="D398" s="388"/>
      <c r="E398" s="389"/>
      <c r="F398" s="388"/>
    </row>
    <row r="399" spans="3:6" hidden="1">
      <c r="C399" s="388"/>
      <c r="D399" s="388"/>
      <c r="E399" s="389"/>
      <c r="F399" s="388"/>
    </row>
    <row r="400" spans="3:6" hidden="1">
      <c r="C400" s="388"/>
      <c r="D400" s="388"/>
      <c r="E400" s="389"/>
      <c r="F400" s="388"/>
    </row>
    <row r="401" spans="3:6" hidden="1">
      <c r="C401" s="388"/>
      <c r="D401" s="388"/>
      <c r="E401" s="389"/>
      <c r="F401" s="388"/>
    </row>
    <row r="402" spans="3:6" hidden="1">
      <c r="C402" s="388"/>
      <c r="D402" s="388"/>
      <c r="E402" s="389"/>
      <c r="F402" s="388"/>
    </row>
    <row r="403" spans="3:6" hidden="1">
      <c r="C403" s="388"/>
      <c r="D403" s="388"/>
      <c r="E403" s="389"/>
      <c r="F403" s="388"/>
    </row>
    <row r="404" spans="3:6" hidden="1">
      <c r="C404" s="388"/>
      <c r="D404" s="388"/>
      <c r="E404" s="389"/>
      <c r="F404" s="388"/>
    </row>
    <row r="405" spans="3:6" hidden="1">
      <c r="C405" s="388"/>
      <c r="D405" s="388"/>
      <c r="E405" s="389"/>
      <c r="F405" s="388"/>
    </row>
    <row r="406" spans="3:6" hidden="1">
      <c r="C406" s="388"/>
      <c r="D406" s="388"/>
      <c r="E406" s="389"/>
      <c r="F406" s="388"/>
    </row>
    <row r="407" spans="3:6" hidden="1">
      <c r="C407" s="388"/>
      <c r="D407" s="388"/>
      <c r="E407" s="389"/>
      <c r="F407" s="388"/>
    </row>
    <row r="408" spans="3:6" hidden="1">
      <c r="C408" s="388"/>
      <c r="D408" s="388"/>
      <c r="E408" s="389"/>
      <c r="F408" s="388"/>
    </row>
    <row r="409" spans="3:6" hidden="1">
      <c r="C409" s="388"/>
      <c r="D409" s="388"/>
      <c r="E409" s="389"/>
      <c r="F409" s="388"/>
    </row>
    <row r="410" spans="3:6" hidden="1">
      <c r="C410" s="388"/>
      <c r="D410" s="388"/>
      <c r="E410" s="389"/>
      <c r="F410" s="388"/>
    </row>
    <row r="411" spans="3:6" hidden="1">
      <c r="C411" s="388"/>
      <c r="D411" s="388"/>
      <c r="E411" s="389"/>
      <c r="F411" s="388"/>
    </row>
    <row r="412" spans="3:6" hidden="1">
      <c r="C412" s="388"/>
      <c r="D412" s="388"/>
      <c r="E412" s="389"/>
      <c r="F412" s="388"/>
    </row>
    <row r="413" spans="3:6" hidden="1">
      <c r="C413" s="388"/>
      <c r="D413" s="388"/>
      <c r="E413" s="389"/>
      <c r="F413" s="388"/>
    </row>
    <row r="414" spans="3:6" hidden="1">
      <c r="C414" s="388"/>
      <c r="D414" s="388"/>
      <c r="E414" s="389"/>
      <c r="F414" s="388"/>
    </row>
    <row r="415" spans="3:6" hidden="1">
      <c r="C415" s="388"/>
      <c r="D415" s="388"/>
      <c r="E415" s="389"/>
      <c r="F415" s="388"/>
    </row>
    <row r="416" spans="3:6" hidden="1">
      <c r="C416" s="388"/>
      <c r="D416" s="388"/>
      <c r="E416" s="389"/>
      <c r="F416" s="388"/>
    </row>
    <row r="417" spans="3:6" hidden="1">
      <c r="C417" s="388"/>
      <c r="D417" s="388"/>
      <c r="E417" s="389"/>
      <c r="F417" s="388"/>
    </row>
    <row r="418" spans="3:6" hidden="1">
      <c r="C418" s="388"/>
      <c r="D418" s="388"/>
      <c r="E418" s="389"/>
      <c r="F418" s="388"/>
    </row>
    <row r="419" spans="3:6" hidden="1">
      <c r="C419" s="388"/>
      <c r="D419" s="388"/>
      <c r="E419" s="389"/>
      <c r="F419" s="388"/>
    </row>
    <row r="420" spans="3:6" hidden="1">
      <c r="C420" s="388"/>
      <c r="D420" s="388"/>
      <c r="E420" s="389"/>
      <c r="F420" s="388"/>
    </row>
    <row r="421" spans="3:6" hidden="1">
      <c r="C421" s="388"/>
      <c r="D421" s="388"/>
      <c r="E421" s="389"/>
      <c r="F421" s="388"/>
    </row>
    <row r="422" spans="3:6" hidden="1">
      <c r="C422" s="388"/>
      <c r="D422" s="388"/>
      <c r="E422" s="389"/>
      <c r="F422" s="388"/>
    </row>
    <row r="423" spans="3:6" hidden="1">
      <c r="C423" s="388"/>
      <c r="D423" s="388"/>
      <c r="E423" s="389"/>
      <c r="F423" s="388"/>
    </row>
    <row r="424" spans="3:6" hidden="1">
      <c r="C424" s="388"/>
      <c r="D424" s="388"/>
      <c r="E424" s="389"/>
      <c r="F424" s="388"/>
    </row>
    <row r="425" spans="3:6" hidden="1">
      <c r="C425" s="388"/>
      <c r="D425" s="388"/>
      <c r="E425" s="389"/>
      <c r="F425" s="388"/>
    </row>
    <row r="426" spans="3:6" hidden="1">
      <c r="C426" s="388"/>
      <c r="D426" s="388"/>
      <c r="E426" s="389"/>
      <c r="F426" s="388"/>
    </row>
    <row r="427" spans="3:6" hidden="1">
      <c r="C427" s="388"/>
      <c r="D427" s="388"/>
      <c r="E427" s="389"/>
      <c r="F427" s="388"/>
    </row>
    <row r="428" spans="3:6" hidden="1">
      <c r="C428" s="388"/>
      <c r="D428" s="388"/>
      <c r="E428" s="389"/>
      <c r="F428" s="388"/>
    </row>
    <row r="429" spans="3:6" hidden="1">
      <c r="C429" s="388"/>
      <c r="D429" s="388"/>
      <c r="E429" s="389"/>
      <c r="F429" s="388"/>
    </row>
    <row r="430" spans="3:6" hidden="1">
      <c r="C430" s="388"/>
      <c r="D430" s="388"/>
      <c r="E430" s="389"/>
      <c r="F430" s="388"/>
    </row>
    <row r="431" spans="3:6" hidden="1">
      <c r="C431" s="388"/>
      <c r="D431" s="388"/>
      <c r="E431" s="389"/>
      <c r="F431" s="388"/>
    </row>
    <row r="432" spans="3:6" hidden="1">
      <c r="C432" s="388"/>
      <c r="D432" s="388"/>
      <c r="E432" s="389"/>
      <c r="F432" s="388"/>
    </row>
    <row r="433" spans="3:6" hidden="1">
      <c r="C433" s="388"/>
      <c r="D433" s="388"/>
      <c r="E433" s="389"/>
      <c r="F433" s="388"/>
    </row>
    <row r="434" spans="3:6" hidden="1">
      <c r="C434" s="388"/>
      <c r="D434" s="388"/>
      <c r="E434" s="389"/>
      <c r="F434" s="388"/>
    </row>
    <row r="435" spans="3:6" hidden="1">
      <c r="C435" s="388"/>
      <c r="D435" s="388"/>
      <c r="E435" s="389"/>
      <c r="F435" s="388"/>
    </row>
    <row r="436" spans="3:6" hidden="1">
      <c r="C436" s="388"/>
      <c r="D436" s="388"/>
      <c r="E436" s="389"/>
      <c r="F436" s="388"/>
    </row>
    <row r="437" spans="3:6" hidden="1">
      <c r="C437" s="388"/>
      <c r="D437" s="388"/>
      <c r="E437" s="389"/>
      <c r="F437" s="388"/>
    </row>
    <row r="438" spans="3:6" hidden="1">
      <c r="C438" s="388"/>
      <c r="D438" s="388"/>
      <c r="E438" s="389"/>
      <c r="F438" s="388"/>
    </row>
    <row r="439" spans="3:6" hidden="1">
      <c r="C439" s="388"/>
      <c r="D439" s="388"/>
      <c r="E439" s="389"/>
      <c r="F439" s="388"/>
    </row>
    <row r="440" spans="3:6" hidden="1">
      <c r="C440" s="388"/>
      <c r="D440" s="388"/>
      <c r="E440" s="389"/>
      <c r="F440" s="388"/>
    </row>
    <row r="441" spans="3:6" hidden="1">
      <c r="C441" s="388"/>
      <c r="D441" s="388"/>
      <c r="E441" s="389"/>
      <c r="F441" s="388"/>
    </row>
    <row r="442" spans="3:6" hidden="1">
      <c r="C442" s="388"/>
      <c r="D442" s="388"/>
      <c r="E442" s="389"/>
      <c r="F442" s="388"/>
    </row>
    <row r="443" spans="3:6" hidden="1">
      <c r="C443" s="388"/>
      <c r="D443" s="388"/>
      <c r="E443" s="389"/>
      <c r="F443" s="388"/>
    </row>
    <row r="444" spans="3:6" hidden="1">
      <c r="C444" s="388"/>
      <c r="D444" s="388"/>
      <c r="E444" s="389"/>
      <c r="F444" s="388"/>
    </row>
    <row r="445" spans="3:6" hidden="1">
      <c r="C445" s="388"/>
      <c r="D445" s="388"/>
      <c r="E445" s="389"/>
      <c r="F445" s="388"/>
    </row>
    <row r="446" spans="3:6" hidden="1">
      <c r="C446" s="388"/>
      <c r="D446" s="388"/>
      <c r="E446" s="389"/>
      <c r="F446" s="388"/>
    </row>
    <row r="447" spans="3:6" hidden="1">
      <c r="C447" s="388"/>
      <c r="D447" s="388"/>
      <c r="E447" s="389"/>
      <c r="F447" s="388"/>
    </row>
    <row r="448" spans="3:6" hidden="1">
      <c r="C448" s="388"/>
      <c r="D448" s="388"/>
      <c r="E448" s="389"/>
      <c r="F448" s="388"/>
    </row>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t="11.25" hidden="1" customHeight="1"/>
    <row r="547" ht="11.25" hidden="1" customHeight="1"/>
    <row r="548" ht="11.25" hidden="1" customHeight="1"/>
    <row r="549" ht="11.25" hidden="1" customHeight="1"/>
    <row r="550" ht="11.25" hidden="1" customHeight="1"/>
    <row r="551" ht="11.25" hidden="1" customHeight="1"/>
    <row r="552" ht="11.25" hidden="1" customHeight="1"/>
    <row r="553" ht="11.25" hidden="1" customHeight="1"/>
    <row r="554" ht="11.25" hidden="1" customHeight="1"/>
    <row r="555" ht="11.25" hidden="1" customHeight="1"/>
    <row r="556" ht="11.25" hidden="1" customHeight="1"/>
    <row r="557" ht="11.25" hidden="1" customHeight="1"/>
    <row r="558" ht="11.25" hidden="1" customHeight="1"/>
    <row r="559" ht="11.25" hidden="1" customHeight="1"/>
    <row r="560" ht="11.25" hidden="1" customHeight="1"/>
    <row r="561" ht="11.25" hidden="1" customHeight="1"/>
    <row r="562" ht="11.25" hidden="1" customHeight="1"/>
    <row r="563" ht="11.25" hidden="1" customHeight="1"/>
    <row r="564" ht="11.25" hidden="1" customHeight="1"/>
    <row r="565" ht="11.25" hidden="1" customHeight="1"/>
    <row r="566" ht="11.25" hidden="1" customHeight="1"/>
    <row r="567" ht="11.25" hidden="1" customHeight="1"/>
    <row r="568" ht="11.25" hidden="1" customHeight="1"/>
    <row r="569" ht="11.25" hidden="1" customHeight="1"/>
    <row r="570" ht="11.25" hidden="1" customHeight="1"/>
    <row r="571" ht="11.25" hidden="1" customHeight="1"/>
    <row r="572" ht="11.25" hidden="1" customHeight="1"/>
    <row r="573" ht="11.25" hidden="1" customHeight="1"/>
    <row r="574" ht="11.25" hidden="1" customHeight="1"/>
    <row r="575" ht="11.25" hidden="1" customHeight="1"/>
    <row r="576" ht="11.25" hidden="1" customHeight="1"/>
    <row r="577" ht="11.25" hidden="1" customHeight="1"/>
    <row r="578" ht="11.25" hidden="1" customHeight="1"/>
    <row r="579" ht="11.25" hidden="1" customHeight="1"/>
    <row r="580" ht="11.25" hidden="1" customHeight="1"/>
    <row r="581" ht="11.25" hidden="1" customHeight="1"/>
    <row r="582" ht="11.25" hidden="1" customHeight="1"/>
    <row r="583" ht="11.25" hidden="1" customHeight="1"/>
    <row r="584" ht="11.25" hidden="1" customHeight="1"/>
    <row r="585" ht="11.25" hidden="1" customHeight="1"/>
    <row r="586" ht="11.25" hidden="1" customHeight="1"/>
    <row r="587" ht="11.25" hidden="1" customHeight="1"/>
    <row r="588" ht="11.25" hidden="1" customHeight="1"/>
    <row r="589" ht="11.25" hidden="1" customHeight="1"/>
    <row r="590" ht="11.25" hidden="1" customHeight="1"/>
    <row r="591" ht="11.25" hidden="1" customHeight="1"/>
    <row r="592" ht="11.25" hidden="1" customHeight="1"/>
    <row r="593" ht="11.25" hidden="1" customHeight="1"/>
    <row r="594" ht="11.25" hidden="1" customHeight="1"/>
    <row r="595" ht="11.25" hidden="1" customHeight="1"/>
    <row r="596" ht="11.25" hidden="1" customHeight="1"/>
    <row r="597" ht="11.25" hidden="1" customHeight="1"/>
    <row r="598" ht="11.25" hidden="1" customHeight="1"/>
    <row r="599" ht="11.25" hidden="1" customHeight="1"/>
    <row r="600" ht="11.25" hidden="1" customHeight="1"/>
    <row r="601" ht="11.25" hidden="1" customHeight="1"/>
    <row r="602" ht="11.25" hidden="1" customHeight="1"/>
    <row r="603" ht="11.25" hidden="1" customHeight="1"/>
    <row r="604" ht="11.25" hidden="1" customHeight="1"/>
    <row r="605" ht="11.25" hidden="1" customHeight="1"/>
    <row r="606" ht="11.25" hidden="1" customHeight="1"/>
    <row r="607" ht="11.25" hidden="1" customHeight="1"/>
    <row r="608" ht="11.25" hidden="1" customHeight="1"/>
    <row r="609" ht="11.25" hidden="1" customHeight="1"/>
    <row r="610" ht="11.25" hidden="1" customHeight="1"/>
    <row r="611" ht="11.25" hidden="1" customHeight="1"/>
    <row r="612" ht="11.25" hidden="1" customHeight="1"/>
    <row r="613" ht="11.25" hidden="1" customHeight="1"/>
    <row r="614" ht="11.25" hidden="1" customHeight="1"/>
    <row r="615" ht="11.25" hidden="1" customHeight="1"/>
    <row r="616" ht="11.25" hidden="1" customHeight="1"/>
    <row r="617" ht="11.25" hidden="1" customHeight="1"/>
    <row r="618" ht="11.25" hidden="1" customHeight="1"/>
    <row r="619" ht="11.25" hidden="1" customHeight="1"/>
    <row r="620" ht="11.25" hidden="1" customHeight="1"/>
    <row r="621" ht="11.25" hidden="1" customHeight="1"/>
    <row r="622" ht="11.25" hidden="1" customHeight="1"/>
    <row r="623" ht="11.25" hidden="1" customHeight="1"/>
    <row r="624" ht="11.25" hidden="1" customHeight="1"/>
    <row r="625" ht="11.25" hidden="1" customHeight="1"/>
    <row r="626" ht="11.25" hidden="1" customHeight="1"/>
    <row r="627" ht="11.25" hidden="1" customHeight="1"/>
    <row r="628" ht="11.25" hidden="1" customHeight="1"/>
    <row r="629" ht="11.25" hidden="1" customHeight="1"/>
    <row r="630" ht="11.25" hidden="1" customHeight="1"/>
    <row r="631" ht="11.25" hidden="1" customHeight="1"/>
    <row r="632" ht="11.25" hidden="1" customHeight="1"/>
    <row r="633" ht="11.25" hidden="1" customHeight="1"/>
    <row r="634" ht="11.25" hidden="1" customHeight="1"/>
    <row r="635" ht="11.25" hidden="1" customHeight="1"/>
    <row r="636" ht="11.25" hidden="1" customHeight="1"/>
    <row r="637" ht="11.25" hidden="1" customHeight="1"/>
    <row r="638" ht="11.25" hidden="1" customHeight="1"/>
    <row r="639" ht="11.25" hidden="1" customHeight="1"/>
    <row r="640" ht="11.25" hidden="1" customHeight="1"/>
    <row r="641" ht="11.25" hidden="1" customHeight="1"/>
  </sheetData>
  <sheetProtection password="DF8B" sheet="1" objects="1" scenarios="1"/>
  <mergeCells count="3">
    <mergeCell ref="C2:F2"/>
    <mergeCell ref="B95:F95"/>
    <mergeCell ref="B96:F96"/>
  </mergeCells>
  <printOptions horizontalCentered="1"/>
  <pageMargins left="0.39370078740157483" right="0.39370078740157483" top="0.98425196850393704" bottom="0.98425196850393704" header="0.39370078740157483" footer="0.39370078740157483"/>
  <pageSetup paperSize="9" scale="8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5"/>
  <sheetViews>
    <sheetView showGridLines="0" zoomScale="80" zoomScaleNormal="80" workbookViewId="0">
      <selection activeCell="B23" sqref="B23"/>
    </sheetView>
  </sheetViews>
  <sheetFormatPr defaultColWidth="0" defaultRowHeight="0" customHeight="1" zeroHeight="1"/>
  <cols>
    <col min="1" max="1" width="1.625" style="54" customWidth="1"/>
    <col min="2" max="2" width="90.5" style="54" customWidth="1"/>
    <col min="3" max="3" width="10.125" style="54" bestFit="1" customWidth="1"/>
    <col min="4" max="4" width="10.625" style="187" customWidth="1"/>
    <col min="5" max="5" width="2.625" style="187" customWidth="1"/>
    <col min="6" max="6" width="10.625" style="187" customWidth="1"/>
    <col min="7" max="7" width="1.625" style="54" customWidth="1"/>
    <col min="8" max="8" width="56.25" style="54" hidden="1" customWidth="1"/>
    <col min="9" max="9" width="12.75" style="54" hidden="1" customWidth="1"/>
    <col min="10" max="10" width="9.625" style="54" hidden="1" customWidth="1"/>
    <col min="11" max="11" width="2.875" style="54" hidden="1" customWidth="1"/>
    <col min="12" max="12" width="9.625" style="54" hidden="1" customWidth="1"/>
    <col min="13" max="17" width="2.25" style="54" hidden="1" customWidth="1"/>
    <col min="18" max="16384" width="0" style="54" hidden="1"/>
  </cols>
  <sheetData>
    <row r="1" spans="2:6" ht="11.25">
      <c r="D1" s="54"/>
      <c r="E1" s="54"/>
      <c r="F1" s="54"/>
    </row>
    <row r="2" spans="2:6" ht="11.25">
      <c r="B2" s="473" t="str">
        <f>+ID!D2</f>
        <v>JP Sava centar - Beograd</v>
      </c>
      <c r="C2" s="473"/>
      <c r="D2" s="473"/>
      <c r="E2" s="473"/>
      <c r="F2" s="473"/>
    </row>
    <row r="3" spans="2:6" ht="11.25">
      <c r="D3" s="54"/>
      <c r="E3" s="54"/>
      <c r="F3" s="54"/>
    </row>
    <row r="4" spans="2:6" ht="15">
      <c r="B4" s="424" t="s">
        <v>815</v>
      </c>
      <c r="C4" s="471"/>
      <c r="D4" s="471"/>
      <c r="E4" s="471"/>
      <c r="F4" s="471"/>
    </row>
    <row r="5" spans="2:6" ht="11.25">
      <c r="B5" s="490" t="s">
        <v>674</v>
      </c>
      <c r="C5" s="490"/>
      <c r="D5" s="490"/>
      <c r="E5" s="490"/>
      <c r="F5" s="396"/>
    </row>
    <row r="6" spans="2:6" ht="11.25">
      <c r="B6" s="490" t="s">
        <v>537</v>
      </c>
      <c r="C6" s="490"/>
      <c r="D6" s="490"/>
      <c r="E6" s="490"/>
      <c r="F6" s="360"/>
    </row>
    <row r="7" spans="2:6" ht="11.25">
      <c r="B7" s="59"/>
      <c r="C7" s="57"/>
      <c r="D7" s="56"/>
      <c r="E7" s="56"/>
      <c r="F7" s="55"/>
    </row>
    <row r="8" spans="2:6" ht="11.25">
      <c r="B8" s="122" t="s">
        <v>533</v>
      </c>
      <c r="C8" s="390" t="s">
        <v>534</v>
      </c>
      <c r="D8" s="124" t="str">
        <f>+IOR!E4</f>
        <v>2015.</v>
      </c>
      <c r="E8" s="124"/>
      <c r="F8" s="124" t="str">
        <f>+IOR!F4</f>
        <v>2014.</v>
      </c>
    </row>
    <row r="9" spans="2:6" ht="11.25">
      <c r="B9" s="59"/>
      <c r="C9" s="57"/>
      <c r="D9" s="62"/>
      <c r="E9" s="62"/>
      <c r="F9" s="62"/>
    </row>
    <row r="10" spans="2:6" ht="11.25">
      <c r="B10" s="366" t="s">
        <v>751</v>
      </c>
      <c r="C10" s="57" t="str">
        <f>IF(IOR!D5=0," ",IOR!D5)</f>
        <v xml:space="preserve"> </v>
      </c>
      <c r="D10" s="26"/>
      <c r="E10" s="26"/>
      <c r="F10" s="25"/>
    </row>
    <row r="11" spans="2:6" ht="5.0999999999999996" customHeight="1">
      <c r="B11" s="60"/>
      <c r="C11" s="57"/>
      <c r="D11" s="26"/>
      <c r="E11" s="26"/>
      <c r="F11" s="25"/>
    </row>
    <row r="12" spans="2:6" ht="11.25">
      <c r="B12" s="366" t="s">
        <v>751</v>
      </c>
      <c r="C12" s="57" t="str">
        <f>IF(IOR!D6=0," ",IOR!D6)</f>
        <v xml:space="preserve"> </v>
      </c>
      <c r="D12" s="360" t="str">
        <f>IF(IOR!E6=0," ",IOR!E6)</f>
        <v xml:space="preserve"> </v>
      </c>
      <c r="E12" s="360"/>
      <c r="F12" s="360" t="str">
        <f>IF(IOR!F6=0," ",IOR!F6)</f>
        <v xml:space="preserve"> </v>
      </c>
    </row>
    <row r="13" spans="2:6" ht="5.0999999999999996" customHeight="1">
      <c r="B13" s="63"/>
      <c r="C13" s="57"/>
      <c r="D13" s="360"/>
      <c r="E13" s="360"/>
      <c r="F13" s="360"/>
    </row>
    <row r="14" spans="2:6" ht="11.25">
      <c r="B14" s="366" t="s">
        <v>743</v>
      </c>
      <c r="C14" s="57" t="str">
        <f>IF(IOR!D7=0," ",IOR!D7)</f>
        <v xml:space="preserve"> </v>
      </c>
      <c r="D14" s="360">
        <f>IF(IOR!E7=0," ",IOR!E7)</f>
        <v>149696</v>
      </c>
      <c r="E14" s="360"/>
      <c r="F14" s="360">
        <f>IF(IOR!F7=0," ",IOR!F7)</f>
        <v>263485</v>
      </c>
    </row>
    <row r="15" spans="2:6" ht="11.25">
      <c r="B15" s="64"/>
      <c r="C15" s="57"/>
      <c r="D15" s="360"/>
      <c r="E15" s="360"/>
      <c r="F15" s="360"/>
    </row>
    <row r="16" spans="2:6" ht="11.25">
      <c r="B16" s="366" t="s">
        <v>752</v>
      </c>
      <c r="C16" s="57" t="str">
        <f>IF(IOR!D8=0," ",IOR!D8)</f>
        <v xml:space="preserve"> </v>
      </c>
      <c r="D16" s="360"/>
      <c r="E16" s="360"/>
      <c r="F16" s="360"/>
    </row>
    <row r="17" spans="2:6" ht="11.25">
      <c r="B17" s="64"/>
      <c r="C17" s="57"/>
      <c r="D17" s="360"/>
      <c r="E17" s="360"/>
      <c r="F17" s="360"/>
    </row>
    <row r="18" spans="2:6" ht="11.25">
      <c r="B18" s="366" t="s">
        <v>753</v>
      </c>
      <c r="C18" s="57" t="str">
        <f>IF(IOR!D9=0," ",IOR!D9)</f>
        <v xml:space="preserve"> </v>
      </c>
      <c r="D18" s="360"/>
      <c r="E18" s="360"/>
      <c r="F18" s="360"/>
    </row>
    <row r="19" spans="2:6" ht="5.0999999999999996" customHeight="1">
      <c r="B19" s="64"/>
      <c r="C19" s="57"/>
      <c r="D19" s="360"/>
      <c r="E19" s="360"/>
      <c r="F19" s="360"/>
    </row>
    <row r="20" spans="2:6" ht="11.25">
      <c r="B20" s="366" t="s">
        <v>754</v>
      </c>
      <c r="C20" s="57" t="str">
        <f>IF(IOR!D10=0," ",IOR!D10)</f>
        <v xml:space="preserve"> </v>
      </c>
      <c r="D20" s="360"/>
      <c r="E20" s="360"/>
      <c r="F20" s="360"/>
    </row>
    <row r="21" spans="2:6" ht="11.25">
      <c r="B21" s="366" t="s">
        <v>755</v>
      </c>
      <c r="C21" s="57" t="str">
        <f>IF(IOR!D11=0," ",IOR!D11)</f>
        <v xml:space="preserve"> </v>
      </c>
      <c r="D21" s="360" t="str">
        <f>IF(IOR!E11=0," ",IOR!E11)</f>
        <v xml:space="preserve"> </v>
      </c>
      <c r="E21" s="360"/>
      <c r="F21" s="360" t="str">
        <f>IF(IOR!F11=0," ",IOR!F11)</f>
        <v xml:space="preserve"> </v>
      </c>
    </row>
    <row r="22" spans="2:6" ht="11.25">
      <c r="B22" s="366" t="s">
        <v>756</v>
      </c>
      <c r="C22" s="57" t="str">
        <f>IF(IOR!D12=0," ",IOR!D12)</f>
        <v xml:space="preserve"> </v>
      </c>
      <c r="D22" s="360" t="str">
        <f>IF(IOR!E12=0," ",IOR!E12)</f>
        <v xml:space="preserve"> </v>
      </c>
      <c r="E22" s="360"/>
      <c r="F22" s="360" t="str">
        <f>IF(IOR!F12=0," ",IOR!F12)</f>
        <v xml:space="preserve"> </v>
      </c>
    </row>
    <row r="23" spans="2:6" ht="5.0999999999999996" customHeight="1">
      <c r="B23" s="64"/>
      <c r="C23" s="57"/>
      <c r="D23" s="360"/>
      <c r="E23" s="360"/>
      <c r="F23" s="360"/>
    </row>
    <row r="24" spans="2:6" ht="11.25">
      <c r="B24" s="395" t="s">
        <v>757</v>
      </c>
      <c r="C24" s="57"/>
      <c r="D24" s="360"/>
      <c r="E24" s="360"/>
      <c r="F24" s="360"/>
    </row>
    <row r="25" spans="2:6" ht="11.25">
      <c r="B25" s="366" t="s">
        <v>758</v>
      </c>
      <c r="C25" s="57" t="str">
        <f>IF(IOR!D14=0," ",IOR!D14)</f>
        <v xml:space="preserve"> </v>
      </c>
      <c r="D25" s="360" t="str">
        <f>IF(IOR!E14=0," ",IOR!E14)</f>
        <v xml:space="preserve"> </v>
      </c>
      <c r="E25" s="360"/>
      <c r="F25" s="360" t="str">
        <f>IF(IOR!F14=0," ",IOR!F14)</f>
        <v xml:space="preserve"> </v>
      </c>
    </row>
    <row r="26" spans="2:6" ht="11.25">
      <c r="B26" s="366" t="s">
        <v>759</v>
      </c>
      <c r="C26" s="57" t="str">
        <f>IF(IOR!D15=0," ",IOR!D15)</f>
        <v xml:space="preserve"> </v>
      </c>
      <c r="D26" s="360" t="str">
        <f>IF(IOR!E15=0," ",IOR!E15)</f>
        <v xml:space="preserve"> </v>
      </c>
      <c r="E26" s="360"/>
      <c r="F26" s="360" t="str">
        <f>IF(IOR!F15=0," ",IOR!F15)</f>
        <v xml:space="preserve"> </v>
      </c>
    </row>
    <row r="27" spans="2:6" ht="5.0999999999999996" customHeight="1">
      <c r="B27" s="64"/>
      <c r="C27" s="57"/>
      <c r="D27" s="360"/>
      <c r="E27" s="360"/>
      <c r="F27" s="360"/>
    </row>
    <row r="28" spans="2:6" ht="11.25">
      <c r="B28" s="395" t="s">
        <v>760</v>
      </c>
      <c r="C28" s="57"/>
      <c r="D28" s="360"/>
      <c r="E28" s="360"/>
      <c r="F28" s="360"/>
    </row>
    <row r="29" spans="2:6" ht="11.25">
      <c r="B29" s="366" t="s">
        <v>758</v>
      </c>
      <c r="C29" s="57" t="str">
        <f>IF(IOR!D17=0," ",IOR!D17)</f>
        <v xml:space="preserve"> </v>
      </c>
      <c r="D29" s="360" t="str">
        <f>IF(IOR!E17=0," ",IOR!E17)</f>
        <v xml:space="preserve"> </v>
      </c>
      <c r="E29" s="360"/>
      <c r="F29" s="360" t="str">
        <f>IF(IOR!F17=0," ",IOR!F17)</f>
        <v xml:space="preserve"> </v>
      </c>
    </row>
    <row r="30" spans="2:6" ht="11.25">
      <c r="B30" s="366" t="s">
        <v>759</v>
      </c>
      <c r="C30" s="57" t="str">
        <f>IF(IOR!D18=0," ",IOR!D18)</f>
        <v xml:space="preserve"> </v>
      </c>
      <c r="D30" s="360" t="str">
        <f>IF(IOR!E18=0," ",IOR!E18)</f>
        <v xml:space="preserve"> </v>
      </c>
      <c r="E30" s="360"/>
      <c r="F30" s="360" t="str">
        <f>IF(IOR!F18=0," ",IOR!F18)</f>
        <v xml:space="preserve"> </v>
      </c>
    </row>
    <row r="31" spans="2:6" ht="5.0999999999999996" customHeight="1">
      <c r="B31" s="64"/>
      <c r="C31" s="57"/>
      <c r="D31" s="360"/>
      <c r="E31" s="360"/>
      <c r="F31" s="360"/>
    </row>
    <row r="32" spans="2:6" ht="11.25">
      <c r="B32" s="395" t="s">
        <v>761</v>
      </c>
      <c r="C32" s="57"/>
      <c r="D32" s="360"/>
      <c r="E32" s="360"/>
      <c r="F32" s="360"/>
    </row>
    <row r="33" spans="2:6" ht="11.25">
      <c r="B33" s="366" t="s">
        <v>758</v>
      </c>
      <c r="C33" s="57" t="str">
        <f>IF(IOR!D20=0," ",IOR!D20)</f>
        <v xml:space="preserve"> </v>
      </c>
      <c r="D33" s="360" t="str">
        <f>IF(IOR!E20=0," ",IOR!E20)</f>
        <v xml:space="preserve"> </v>
      </c>
      <c r="E33" s="360"/>
      <c r="F33" s="360" t="str">
        <f>IF(IOR!F20=0," ",IOR!F20)</f>
        <v xml:space="preserve"> </v>
      </c>
    </row>
    <row r="34" spans="2:6" ht="11.25">
      <c r="B34" s="366" t="s">
        <v>759</v>
      </c>
      <c r="C34" s="57" t="str">
        <f>IF(IOR!D21=0," ",IOR!D21)</f>
        <v xml:space="preserve"> </v>
      </c>
      <c r="D34" s="360" t="str">
        <f>IF(IOR!E21=0," ",IOR!E21)</f>
        <v xml:space="preserve"> </v>
      </c>
      <c r="E34" s="360"/>
      <c r="F34" s="360" t="str">
        <f>IF(IOR!F21=0," ",IOR!F21)</f>
        <v xml:space="preserve"> </v>
      </c>
    </row>
    <row r="35" spans="2:6" ht="11.25" customHeight="1">
      <c r="B35" s="64"/>
      <c r="C35" s="57"/>
      <c r="D35" s="360"/>
      <c r="E35" s="360"/>
      <c r="F35" s="360"/>
    </row>
    <row r="36" spans="2:6" ht="11.25">
      <c r="B36" s="366" t="s">
        <v>762</v>
      </c>
      <c r="C36" s="57"/>
      <c r="D36" s="360"/>
      <c r="E36" s="360"/>
      <c r="F36" s="360"/>
    </row>
    <row r="37" spans="2:6" ht="5.0999999999999996" customHeight="1">
      <c r="B37" s="64"/>
      <c r="C37" s="57"/>
      <c r="D37" s="360"/>
      <c r="E37" s="360"/>
      <c r="F37" s="360"/>
    </row>
    <row r="38" spans="2:6" ht="11.25">
      <c r="B38" s="395" t="s">
        <v>763</v>
      </c>
      <c r="C38" s="57"/>
      <c r="D38" s="360"/>
      <c r="E38" s="360"/>
      <c r="F38" s="360"/>
    </row>
    <row r="39" spans="2:6" ht="11.25">
      <c r="B39" s="366" t="s">
        <v>758</v>
      </c>
      <c r="C39" s="57" t="str">
        <f>IF(IOR!D24=0," ",IOR!D24)</f>
        <v xml:space="preserve"> </v>
      </c>
      <c r="D39" s="360" t="str">
        <f>IF(IOR!E24=0," ",IOR!E24)</f>
        <v xml:space="preserve"> </v>
      </c>
      <c r="E39" s="360"/>
      <c r="F39" s="360" t="str">
        <f>IF(IOR!F24=0," ",IOR!F24)</f>
        <v xml:space="preserve"> </v>
      </c>
    </row>
    <row r="40" spans="2:6" ht="11.25">
      <c r="B40" s="366" t="s">
        <v>759</v>
      </c>
      <c r="C40" s="57" t="str">
        <f>IF(IOR!D25=0," ",IOR!D25)</f>
        <v xml:space="preserve"> </v>
      </c>
      <c r="D40" s="360" t="str">
        <f>IF(IOR!E25=0," ",IOR!E25)</f>
        <v xml:space="preserve"> </v>
      </c>
      <c r="E40" s="360"/>
      <c r="F40" s="360" t="str">
        <f>IF(IOR!F25=0," ",IOR!F25)</f>
        <v xml:space="preserve"> </v>
      </c>
    </row>
    <row r="41" spans="2:6" ht="5.0999999999999996" customHeight="1">
      <c r="B41" s="64"/>
      <c r="C41" s="57"/>
      <c r="D41" s="360"/>
      <c r="E41" s="360"/>
      <c r="F41" s="360"/>
    </row>
    <row r="42" spans="2:6" ht="11.25">
      <c r="B42" s="395" t="s">
        <v>764</v>
      </c>
      <c r="C42" s="57"/>
      <c r="D42" s="360"/>
      <c r="E42" s="360"/>
      <c r="F42" s="360"/>
    </row>
    <row r="43" spans="2:6" ht="11.25">
      <c r="B43" s="366" t="s">
        <v>758</v>
      </c>
      <c r="C43" s="57" t="str">
        <f>IF(IOR!D27=0," ",IOR!D27)</f>
        <v xml:space="preserve"> </v>
      </c>
      <c r="D43" s="360" t="str">
        <f>IF(IOR!E27=0," ",IOR!E27)</f>
        <v xml:space="preserve"> </v>
      </c>
      <c r="E43" s="360"/>
      <c r="F43" s="360" t="str">
        <f>IF(IOR!F27=0," ",IOR!F27)</f>
        <v xml:space="preserve"> </v>
      </c>
    </row>
    <row r="44" spans="2:6" ht="11.25">
      <c r="B44" s="366" t="s">
        <v>759</v>
      </c>
      <c r="C44" s="57" t="str">
        <f>IF(IOR!D28=0," ",IOR!D28)</f>
        <v xml:space="preserve"> </v>
      </c>
      <c r="D44" s="360" t="str">
        <f>IF(IOR!E28=0," ",IOR!E28)</f>
        <v xml:space="preserve"> </v>
      </c>
      <c r="E44" s="360"/>
      <c r="F44" s="360" t="str">
        <f>IF(IOR!F28=0," ",IOR!F28)</f>
        <v xml:space="preserve"> </v>
      </c>
    </row>
    <row r="45" spans="2:6" ht="5.0999999999999996" customHeight="1">
      <c r="B45" s="64"/>
      <c r="C45" s="57"/>
      <c r="D45" s="360"/>
      <c r="E45" s="360"/>
      <c r="F45" s="360"/>
    </row>
    <row r="46" spans="2:6" ht="11.25">
      <c r="B46" s="395" t="s">
        <v>765</v>
      </c>
      <c r="C46" s="57"/>
      <c r="D46" s="360"/>
      <c r="E46" s="360"/>
      <c r="F46" s="360"/>
    </row>
    <row r="47" spans="2:6" ht="11.25">
      <c r="B47" s="366" t="s">
        <v>758</v>
      </c>
      <c r="C47" s="57" t="str">
        <f>IF(IOR!D30=0," ",IOR!D30)</f>
        <v xml:space="preserve"> </v>
      </c>
      <c r="D47" s="360" t="str">
        <f>IF(IOR!E30=0," ",IOR!E30)</f>
        <v xml:space="preserve"> </v>
      </c>
      <c r="E47" s="360"/>
      <c r="F47" s="360" t="str">
        <f>IF(IOR!F30=0," ",IOR!F30)</f>
        <v xml:space="preserve"> </v>
      </c>
    </row>
    <row r="48" spans="2:6" ht="11.25">
      <c r="B48" s="366" t="s">
        <v>759</v>
      </c>
      <c r="C48" s="57" t="str">
        <f>IF(IOR!D31=0," ",IOR!D31)</f>
        <v xml:space="preserve"> </v>
      </c>
      <c r="D48" s="360" t="str">
        <f>IF(IOR!E31=0," ",IOR!E31)</f>
        <v xml:space="preserve"> </v>
      </c>
      <c r="E48" s="360"/>
      <c r="F48" s="360" t="str">
        <f>IF(IOR!F31=0," ",IOR!F31)</f>
        <v xml:space="preserve"> </v>
      </c>
    </row>
    <row r="49" spans="2:6" ht="5.0999999999999996" customHeight="1">
      <c r="B49" s="63"/>
      <c r="C49" s="57"/>
      <c r="D49" s="360"/>
      <c r="E49" s="360"/>
      <c r="F49" s="360"/>
    </row>
    <row r="50" spans="2:6" ht="11.25">
      <c r="B50" s="395" t="s">
        <v>766</v>
      </c>
      <c r="C50" s="57"/>
      <c r="D50" s="360"/>
      <c r="E50" s="360"/>
      <c r="F50" s="360"/>
    </row>
    <row r="51" spans="2:6" ht="11.25">
      <c r="B51" s="366" t="s">
        <v>758</v>
      </c>
      <c r="C51" s="57" t="str">
        <f>IF(IOR!D33=0," ",IOR!D33)</f>
        <v xml:space="preserve"> </v>
      </c>
      <c r="D51" s="360" t="str">
        <f>IF(IOR!E33=0," ",IOR!E33)</f>
        <v xml:space="preserve"> </v>
      </c>
      <c r="E51" s="360"/>
      <c r="F51" s="360" t="str">
        <f>IF(IOR!F33=0," ",IOR!F33)</f>
        <v xml:space="preserve"> </v>
      </c>
    </row>
    <row r="52" spans="2:6" ht="11.25">
      <c r="B52" s="366" t="s">
        <v>759</v>
      </c>
      <c r="C52" s="57" t="str">
        <f>IF(IOR!D34=0," ",IOR!D34)</f>
        <v xml:space="preserve"> </v>
      </c>
      <c r="D52" s="360" t="str">
        <f>IF(IOR!E34=0," ",IOR!E34)</f>
        <v xml:space="preserve"> </v>
      </c>
      <c r="E52" s="360"/>
      <c r="F52" s="360" t="str">
        <f>IF(IOR!F34=0," ",IOR!F34)</f>
        <v xml:space="preserve"> </v>
      </c>
    </row>
    <row r="53" spans="2:6" ht="11.25">
      <c r="B53" s="63"/>
      <c r="C53" s="57"/>
      <c r="D53" s="360"/>
      <c r="E53" s="360"/>
      <c r="F53" s="360"/>
    </row>
    <row r="54" spans="2:6" ht="11.25">
      <c r="B54" s="366" t="s">
        <v>767</v>
      </c>
      <c r="C54" s="57" t="str">
        <f>IF(IOR!D35=0," ",IOR!D35)</f>
        <v xml:space="preserve"> </v>
      </c>
      <c r="D54" s="360" t="str">
        <f>IF(IOR!E35=0," ",IOR!E35)</f>
        <v xml:space="preserve"> </v>
      </c>
      <c r="E54" s="360"/>
      <c r="F54" s="360" t="str">
        <f>IF(IOR!F35=0," ",IOR!F35)</f>
        <v xml:space="preserve"> </v>
      </c>
    </row>
    <row r="55" spans="2:6" ht="5.0999999999999996" customHeight="1">
      <c r="B55" s="58"/>
      <c r="C55" s="57"/>
      <c r="D55" s="360"/>
      <c r="E55" s="360"/>
      <c r="F55" s="360"/>
    </row>
    <row r="56" spans="2:6" ht="11.25">
      <c r="B56" s="366" t="s">
        <v>768</v>
      </c>
      <c r="C56" s="57" t="str">
        <f>IF(IOR!D36=0," ",IOR!D36)</f>
        <v xml:space="preserve"> </v>
      </c>
      <c r="D56" s="360" t="str">
        <f>IF(IOR!E36=0," ",IOR!E36)</f>
        <v xml:space="preserve"> </v>
      </c>
      <c r="E56" s="360"/>
      <c r="F56" s="360" t="str">
        <f>IF(IOR!F36=0," ",IOR!F36)</f>
        <v xml:space="preserve"> </v>
      </c>
    </row>
    <row r="57" spans="2:6" ht="5.0999999999999996" customHeight="1">
      <c r="B57" s="59"/>
      <c r="C57" s="57"/>
      <c r="D57" s="360"/>
      <c r="E57" s="360"/>
      <c r="F57" s="360"/>
    </row>
    <row r="58" spans="2:6" ht="11.25">
      <c r="B58" s="366" t="s">
        <v>769</v>
      </c>
      <c r="C58" s="57" t="str">
        <f>IF(IOR!D37=0," ",IOR!D37)</f>
        <v xml:space="preserve"> </v>
      </c>
      <c r="D58" s="360" t="str">
        <f>IF(IOR!E37=0," ",IOR!E37)</f>
        <v xml:space="preserve"> </v>
      </c>
      <c r="E58" s="360"/>
      <c r="F58" s="360" t="str">
        <f>IF(IOR!F37=0," ",IOR!F37)</f>
        <v xml:space="preserve"> </v>
      </c>
    </row>
    <row r="59" spans="2:6" ht="11.25">
      <c r="B59" s="59"/>
      <c r="C59" s="57"/>
      <c r="D59" s="360"/>
      <c r="E59" s="360"/>
      <c r="F59" s="360"/>
    </row>
    <row r="60" spans="2:6" ht="11.25">
      <c r="B60" s="366" t="s">
        <v>770</v>
      </c>
      <c r="C60" s="57" t="str">
        <f>IF(IOR!D38=0," ",IOR!D38)</f>
        <v xml:space="preserve"> </v>
      </c>
      <c r="D60" s="360" t="str">
        <f>IF(IOR!E38=0," ",IOR!E38)</f>
        <v xml:space="preserve"> </v>
      </c>
      <c r="E60" s="360"/>
      <c r="F60" s="360" t="str">
        <f>IF(IOR!F38=0," ",IOR!F38)</f>
        <v xml:space="preserve"> </v>
      </c>
    </row>
    <row r="61" spans="2:6" ht="5.0999999999999996" customHeight="1">
      <c r="B61" s="59"/>
      <c r="C61" s="57"/>
      <c r="D61" s="360"/>
      <c r="E61" s="360"/>
      <c r="F61" s="360"/>
    </row>
    <row r="62" spans="2:6" ht="11.25">
      <c r="B62" s="366" t="s">
        <v>771</v>
      </c>
      <c r="C62" s="57" t="str">
        <f>IF(IOR!D39=0," ",IOR!D39)</f>
        <v xml:space="preserve"> </v>
      </c>
      <c r="D62" s="360" t="str">
        <f>IF(IOR!E39=0," ",IOR!E39)</f>
        <v xml:space="preserve"> </v>
      </c>
      <c r="E62" s="360"/>
      <c r="F62" s="360" t="str">
        <f>IF(IOR!F39=0," ",IOR!F39)</f>
        <v xml:space="preserve"> </v>
      </c>
    </row>
    <row r="63" spans="2:6" ht="11.25">
      <c r="B63" s="58"/>
      <c r="C63" s="57"/>
      <c r="D63" s="360"/>
      <c r="E63" s="360"/>
      <c r="F63" s="360"/>
    </row>
    <row r="64" spans="2:6" ht="11.25">
      <c r="B64" s="366" t="s">
        <v>772</v>
      </c>
      <c r="C64" s="57"/>
      <c r="D64" s="360"/>
      <c r="E64" s="360"/>
      <c r="F64" s="360"/>
    </row>
    <row r="65" spans="2:6" ht="5.0999999999999996" customHeight="1">
      <c r="B65" s="59"/>
      <c r="C65" s="57"/>
      <c r="D65" s="360"/>
      <c r="E65" s="360"/>
      <c r="F65" s="360"/>
    </row>
    <row r="66" spans="2:6" ht="11.25">
      <c r="B66" s="366" t="s">
        <v>773</v>
      </c>
      <c r="C66" s="57" t="str">
        <f>IF(IOR!D41=0," ",IOR!D41)</f>
        <v xml:space="preserve"> </v>
      </c>
      <c r="D66" s="2" t="str">
        <f>IF(IOR!E41=0," ",IOR!E41)</f>
        <v xml:space="preserve"> </v>
      </c>
      <c r="E66" s="360"/>
      <c r="F66" s="2" t="str">
        <f>IF(IOR!F41=0," ",IOR!F41)</f>
        <v xml:space="preserve"> </v>
      </c>
    </row>
    <row r="67" spans="2:6" ht="5.0999999999999996" customHeight="1">
      <c r="B67" s="59"/>
      <c r="C67" s="57"/>
      <c r="D67" s="2"/>
      <c r="E67" s="360"/>
      <c r="F67" s="2"/>
    </row>
    <row r="68" spans="2:6" ht="11.25">
      <c r="B68" s="366" t="s">
        <v>774</v>
      </c>
      <c r="C68" s="57" t="str">
        <f>IF(IOR!D42=0," ",IOR!D42)</f>
        <v xml:space="preserve"> </v>
      </c>
      <c r="D68" s="2">
        <f>IF(IOR!E42=0," ",IOR!E42)</f>
        <v>149696</v>
      </c>
      <c r="E68" s="360"/>
      <c r="F68" s="2">
        <f>IF(IOR!F42=0," ",IOR!F42)</f>
        <v>263485</v>
      </c>
    </row>
    <row r="69" spans="2:6" ht="5.0999999999999996" customHeight="1">
      <c r="B69" s="59"/>
      <c r="C69" s="57"/>
      <c r="D69" s="360"/>
      <c r="E69" s="360"/>
      <c r="F69" s="360"/>
    </row>
    <row r="70" spans="2:6" ht="11.25">
      <c r="B70" s="366" t="s">
        <v>775</v>
      </c>
      <c r="C70" s="57" t="str">
        <f>IF(IOR!D43=0," ",IOR!D43)</f>
        <v xml:space="preserve"> </v>
      </c>
      <c r="D70" s="360" t="str">
        <f>IF(IOR!E43=0," ",IOR!E43)</f>
        <v xml:space="preserve"> </v>
      </c>
      <c r="E70" s="360"/>
      <c r="F70" s="360" t="str">
        <f>IF(IOR!F43=0," ",IOR!F43)</f>
        <v xml:space="preserve"> </v>
      </c>
    </row>
    <row r="71" spans="2:6" ht="11.25">
      <c r="B71" s="366" t="s">
        <v>776</v>
      </c>
      <c r="C71" s="57" t="str">
        <f>IF(IOR!D44=0," ",IOR!D44)</f>
        <v xml:space="preserve"> </v>
      </c>
      <c r="D71" s="360" t="str">
        <f>IF(IOR!E44=0," ",IOR!E44)</f>
        <v xml:space="preserve"> </v>
      </c>
      <c r="E71" s="360"/>
      <c r="F71" s="360" t="str">
        <f>IF(IOR!F44=0," ",IOR!F44)</f>
        <v xml:space="preserve"> </v>
      </c>
    </row>
    <row r="72" spans="2:6" ht="11.25">
      <c r="B72" s="366" t="s">
        <v>777</v>
      </c>
      <c r="C72" s="57" t="str">
        <f>IF(IOR!D45=0," ",IOR!D45)</f>
        <v xml:space="preserve"> </v>
      </c>
      <c r="D72" s="360" t="str">
        <f>IF(IOR!E45=0," ",IOR!E45)</f>
        <v xml:space="preserve"> </v>
      </c>
      <c r="E72" s="360"/>
      <c r="F72" s="360" t="str">
        <f>IF(IOR!F45=0," ",IOR!F45)</f>
        <v xml:space="preserve"> </v>
      </c>
    </row>
    <row r="73" spans="2:6" ht="11.25">
      <c r="B73" s="59"/>
      <c r="C73" s="57"/>
      <c r="D73" s="61"/>
      <c r="E73" s="61"/>
      <c r="F73" s="61"/>
    </row>
    <row r="74" spans="2:6" ht="11.25">
      <c r="B74" s="58"/>
      <c r="C74" s="57"/>
      <c r="D74" s="56"/>
      <c r="E74" s="56"/>
      <c r="F74" s="55"/>
    </row>
    <row r="75" spans="2:6" ht="11.25">
      <c r="B75" s="472" t="s">
        <v>671</v>
      </c>
      <c r="C75" s="472"/>
      <c r="D75" s="472"/>
      <c r="E75" s="472"/>
      <c r="F75" s="472"/>
    </row>
    <row r="76" spans="2:6" ht="11.25">
      <c r="B76" s="472" t="s">
        <v>672</v>
      </c>
      <c r="C76" s="472"/>
      <c r="D76" s="472"/>
      <c r="E76" s="472"/>
      <c r="F76" s="472"/>
    </row>
    <row r="77" spans="2:6" ht="11.25" hidden="1">
      <c r="D77" s="54"/>
      <c r="E77" s="54"/>
      <c r="F77" s="54"/>
    </row>
    <row r="78" spans="2:6" ht="11.25" hidden="1">
      <c r="D78" s="54"/>
      <c r="E78" s="54"/>
      <c r="F78" s="54"/>
    </row>
    <row r="79" spans="2:6" ht="11.25" hidden="1">
      <c r="D79" s="54"/>
      <c r="E79" s="54"/>
      <c r="F79" s="54"/>
    </row>
    <row r="80" spans="2:6" ht="11.25" hidden="1">
      <c r="D80" s="54"/>
      <c r="E80" s="54"/>
      <c r="F80" s="54"/>
    </row>
    <row r="81" spans="4:6" ht="11.25" hidden="1">
      <c r="D81" s="54"/>
      <c r="E81" s="54"/>
      <c r="F81" s="54"/>
    </row>
    <row r="82" spans="4:6" ht="11.25" hidden="1">
      <c r="D82" s="54"/>
      <c r="E82" s="54"/>
      <c r="F82" s="54"/>
    </row>
    <row r="83" spans="4:6" ht="11.25" hidden="1">
      <c r="D83" s="54"/>
      <c r="E83" s="54"/>
      <c r="F83" s="54"/>
    </row>
    <row r="84" spans="4:6" ht="11.25" hidden="1">
      <c r="D84" s="54"/>
      <c r="E84" s="54"/>
      <c r="F84" s="54"/>
    </row>
    <row r="85" spans="4:6" ht="11.25" hidden="1">
      <c r="D85" s="54"/>
      <c r="E85" s="54"/>
      <c r="F85" s="54"/>
    </row>
    <row r="86" spans="4:6" ht="11.25" hidden="1">
      <c r="D86" s="54"/>
      <c r="E86" s="54"/>
      <c r="F86" s="54"/>
    </row>
    <row r="87" spans="4:6" ht="11.25" hidden="1">
      <c r="D87" s="54"/>
      <c r="E87" s="54"/>
      <c r="F87" s="54"/>
    </row>
    <row r="88" spans="4:6" ht="11.25" hidden="1">
      <c r="D88" s="54"/>
      <c r="E88" s="54"/>
      <c r="F88" s="54"/>
    </row>
    <row r="89" spans="4:6" ht="11.25" hidden="1">
      <c r="D89" s="54"/>
      <c r="E89" s="54"/>
      <c r="F89" s="54"/>
    </row>
    <row r="90" spans="4:6" ht="11.25" hidden="1">
      <c r="D90" s="54"/>
      <c r="E90" s="54"/>
      <c r="F90" s="54"/>
    </row>
    <row r="91" spans="4:6" ht="11.25" hidden="1">
      <c r="D91" s="54"/>
      <c r="E91" s="54"/>
      <c r="F91" s="54"/>
    </row>
    <row r="92" spans="4:6" ht="11.25" hidden="1">
      <c r="D92" s="54"/>
      <c r="E92" s="54"/>
      <c r="F92" s="54"/>
    </row>
    <row r="93" spans="4:6" ht="11.25" hidden="1">
      <c r="D93" s="54"/>
      <c r="E93" s="54"/>
      <c r="F93" s="54"/>
    </row>
    <row r="94" spans="4:6" ht="11.25" hidden="1">
      <c r="D94" s="54"/>
      <c r="E94" s="54"/>
      <c r="F94" s="54"/>
    </row>
    <row r="95" spans="4:6" ht="11.25" hidden="1">
      <c r="D95" s="54"/>
      <c r="E95" s="54"/>
      <c r="F95" s="54"/>
    </row>
    <row r="96" spans="4:6" ht="11.25" hidden="1">
      <c r="D96" s="54"/>
      <c r="E96" s="54"/>
      <c r="F96" s="54"/>
    </row>
    <row r="97" spans="4:6" ht="11.25" hidden="1">
      <c r="D97" s="54"/>
      <c r="E97" s="54"/>
      <c r="F97" s="54"/>
    </row>
    <row r="98" spans="4:6" ht="11.25" hidden="1">
      <c r="D98" s="54"/>
      <c r="E98" s="54"/>
      <c r="F98" s="54"/>
    </row>
    <row r="99" spans="4:6" ht="11.25" hidden="1">
      <c r="D99" s="54"/>
      <c r="E99" s="54"/>
      <c r="F99" s="54"/>
    </row>
    <row r="100" spans="4:6" ht="11.25" hidden="1">
      <c r="D100" s="54"/>
      <c r="E100" s="54"/>
      <c r="F100" s="54"/>
    </row>
    <row r="101" spans="4:6" ht="11.25" hidden="1">
      <c r="D101" s="54"/>
      <c r="E101" s="54"/>
      <c r="F101" s="54"/>
    </row>
    <row r="102" spans="4:6" ht="11.25" hidden="1">
      <c r="D102" s="54"/>
      <c r="E102" s="54"/>
      <c r="F102" s="54"/>
    </row>
    <row r="103" spans="4:6" ht="11.25" hidden="1">
      <c r="D103" s="54"/>
      <c r="E103" s="54"/>
      <c r="F103" s="54"/>
    </row>
    <row r="104" spans="4:6" ht="11.25" hidden="1">
      <c r="D104" s="54"/>
      <c r="E104" s="54"/>
      <c r="F104" s="54"/>
    </row>
    <row r="105" spans="4:6" ht="11.25" hidden="1">
      <c r="D105" s="54"/>
      <c r="E105" s="54"/>
      <c r="F105" s="54"/>
    </row>
    <row r="106" spans="4:6" ht="11.25" hidden="1">
      <c r="D106" s="54"/>
      <c r="E106" s="54"/>
      <c r="F106" s="54"/>
    </row>
    <row r="107" spans="4:6" ht="11.25" hidden="1">
      <c r="D107" s="54"/>
      <c r="E107" s="54"/>
      <c r="F107" s="54"/>
    </row>
    <row r="108" spans="4:6" ht="11.25" hidden="1">
      <c r="D108" s="54"/>
      <c r="E108" s="54"/>
      <c r="F108" s="54"/>
    </row>
    <row r="109" spans="4:6" ht="11.25" hidden="1">
      <c r="D109" s="54"/>
      <c r="E109" s="54"/>
      <c r="F109" s="54"/>
    </row>
    <row r="110" spans="4:6" ht="11.25" hidden="1">
      <c r="D110" s="54"/>
      <c r="E110" s="54"/>
      <c r="F110" s="54"/>
    </row>
    <row r="111" spans="4:6" ht="11.25" hidden="1">
      <c r="D111" s="54"/>
      <c r="E111" s="54"/>
      <c r="F111" s="54"/>
    </row>
    <row r="112" spans="4:6" ht="11.25" hidden="1">
      <c r="D112" s="54"/>
      <c r="E112" s="54"/>
      <c r="F112" s="54"/>
    </row>
    <row r="113" spans="4:6" ht="11.25" hidden="1">
      <c r="D113" s="54"/>
      <c r="E113" s="54"/>
      <c r="F113" s="54"/>
    </row>
    <row r="114" spans="4:6" ht="11.25" hidden="1">
      <c r="D114" s="54"/>
      <c r="E114" s="54"/>
      <c r="F114" s="54"/>
    </row>
    <row r="115" spans="4:6" ht="11.25" hidden="1">
      <c r="D115" s="54"/>
      <c r="E115" s="54"/>
      <c r="F115" s="54"/>
    </row>
    <row r="116" spans="4:6" ht="11.25" hidden="1">
      <c r="D116" s="54"/>
      <c r="E116" s="54"/>
      <c r="F116" s="54"/>
    </row>
    <row r="117" spans="4:6" ht="11.25" hidden="1">
      <c r="D117" s="54"/>
      <c r="E117" s="54"/>
      <c r="F117" s="54"/>
    </row>
    <row r="118" spans="4:6" ht="11.25" hidden="1">
      <c r="D118" s="54"/>
      <c r="E118" s="54"/>
      <c r="F118" s="54"/>
    </row>
    <row r="119" spans="4:6" ht="11.25" hidden="1">
      <c r="D119" s="54"/>
      <c r="E119" s="54"/>
      <c r="F119" s="54"/>
    </row>
    <row r="120" spans="4:6" ht="11.25" hidden="1">
      <c r="D120" s="54"/>
      <c r="E120" s="54"/>
      <c r="F120" s="54"/>
    </row>
    <row r="121" spans="4:6" ht="11.25" hidden="1">
      <c r="D121" s="54"/>
      <c r="E121" s="54"/>
      <c r="F121" s="54"/>
    </row>
    <row r="122" spans="4:6" ht="11.25" hidden="1">
      <c r="D122" s="54"/>
      <c r="E122" s="54"/>
      <c r="F122" s="54"/>
    </row>
    <row r="123" spans="4:6" ht="11.25" hidden="1">
      <c r="D123" s="54"/>
      <c r="E123" s="54"/>
      <c r="F123" s="54"/>
    </row>
    <row r="124" spans="4:6" ht="11.25" hidden="1">
      <c r="D124" s="54"/>
      <c r="E124" s="54"/>
      <c r="F124" s="54"/>
    </row>
    <row r="125" spans="4:6" ht="11.25" hidden="1">
      <c r="D125" s="54"/>
      <c r="E125" s="54"/>
      <c r="F125" s="54"/>
    </row>
    <row r="126" spans="4:6" ht="11.25" hidden="1">
      <c r="D126" s="54"/>
      <c r="E126" s="54"/>
      <c r="F126" s="54"/>
    </row>
    <row r="127" spans="4:6" ht="11.25" hidden="1">
      <c r="D127" s="54"/>
      <c r="E127" s="54"/>
      <c r="F127" s="54"/>
    </row>
    <row r="128" spans="4:6" ht="11.25" hidden="1">
      <c r="D128" s="54"/>
      <c r="E128" s="54"/>
      <c r="F128" s="54"/>
    </row>
    <row r="129" spans="4:6" ht="11.25" hidden="1">
      <c r="D129" s="54"/>
      <c r="E129" s="54"/>
      <c r="F129" s="54"/>
    </row>
    <row r="130" spans="4:6" ht="11.25" hidden="1">
      <c r="D130" s="54"/>
      <c r="E130" s="54"/>
      <c r="F130" s="54"/>
    </row>
    <row r="131" spans="4:6" ht="11.25" hidden="1">
      <c r="D131" s="54"/>
      <c r="E131" s="54"/>
      <c r="F131" s="54"/>
    </row>
    <row r="132" spans="4:6" ht="11.25" hidden="1">
      <c r="D132" s="54"/>
      <c r="E132" s="54"/>
      <c r="F132" s="54"/>
    </row>
    <row r="133" spans="4:6" ht="11.25" hidden="1">
      <c r="D133" s="54"/>
      <c r="E133" s="54"/>
      <c r="F133" s="54"/>
    </row>
    <row r="134" spans="4:6" ht="11.25" hidden="1">
      <c r="D134" s="54"/>
      <c r="E134" s="54"/>
      <c r="F134" s="54"/>
    </row>
    <row r="135" spans="4:6" ht="11.25" hidden="1">
      <c r="D135" s="54"/>
      <c r="E135" s="54"/>
      <c r="F135" s="54"/>
    </row>
    <row r="136" spans="4:6" ht="11.25" hidden="1">
      <c r="D136" s="54"/>
      <c r="E136" s="54"/>
      <c r="F136" s="54"/>
    </row>
    <row r="137" spans="4:6" ht="11.25" hidden="1">
      <c r="D137" s="54"/>
      <c r="E137" s="54"/>
      <c r="F137" s="54"/>
    </row>
    <row r="138" spans="4:6" ht="11.25" hidden="1">
      <c r="D138" s="54"/>
      <c r="E138" s="54"/>
      <c r="F138" s="54"/>
    </row>
    <row r="139" spans="4:6" ht="11.25" hidden="1">
      <c r="D139" s="54"/>
      <c r="E139" s="54"/>
      <c r="F139" s="54"/>
    </row>
    <row r="140" spans="4:6" ht="11.25" hidden="1">
      <c r="D140" s="54"/>
      <c r="E140" s="54"/>
      <c r="F140" s="54"/>
    </row>
    <row r="141" spans="4:6" ht="11.25" hidden="1">
      <c r="D141" s="54"/>
      <c r="E141" s="54"/>
      <c r="F141" s="54"/>
    </row>
    <row r="142" spans="4:6" ht="11.25" hidden="1">
      <c r="D142" s="54"/>
      <c r="E142" s="54"/>
      <c r="F142" s="54"/>
    </row>
    <row r="143" spans="4:6" ht="11.25" hidden="1">
      <c r="D143" s="54"/>
      <c r="E143" s="54"/>
      <c r="F143" s="54"/>
    </row>
    <row r="144" spans="4:6" ht="11.25" hidden="1">
      <c r="D144" s="54"/>
      <c r="E144" s="54"/>
      <c r="F144" s="54"/>
    </row>
    <row r="145" spans="4:6" ht="11.25" hidden="1">
      <c r="D145" s="54"/>
      <c r="E145" s="54"/>
      <c r="F145" s="54"/>
    </row>
    <row r="146" spans="4:6" ht="11.25" hidden="1">
      <c r="D146" s="54"/>
      <c r="E146" s="54"/>
      <c r="F146" s="54"/>
    </row>
    <row r="147" spans="4:6" ht="11.25" hidden="1">
      <c r="D147" s="54"/>
      <c r="E147" s="54"/>
      <c r="F147" s="54"/>
    </row>
    <row r="148" spans="4:6" ht="11.25" hidden="1">
      <c r="D148" s="54"/>
      <c r="E148" s="54"/>
      <c r="F148" s="54"/>
    </row>
    <row r="149" spans="4:6" ht="11.25" hidden="1">
      <c r="D149" s="54"/>
      <c r="E149" s="54"/>
      <c r="F149" s="54"/>
    </row>
    <row r="150" spans="4:6" ht="11.25" hidden="1">
      <c r="D150" s="54"/>
      <c r="E150" s="54"/>
      <c r="F150" s="54"/>
    </row>
    <row r="151" spans="4:6" ht="11.25" hidden="1">
      <c r="D151" s="54"/>
      <c r="E151" s="54"/>
      <c r="F151" s="54"/>
    </row>
    <row r="152" spans="4:6" ht="11.25" hidden="1">
      <c r="D152" s="54"/>
      <c r="E152" s="54"/>
      <c r="F152" s="54"/>
    </row>
    <row r="153" spans="4:6" ht="11.25" hidden="1">
      <c r="D153" s="54"/>
      <c r="E153" s="54"/>
      <c r="F153" s="54"/>
    </row>
    <row r="154" spans="4:6" ht="11.25" hidden="1">
      <c r="D154" s="54"/>
      <c r="E154" s="54"/>
      <c r="F154" s="54"/>
    </row>
    <row r="155" spans="4:6" ht="11.25" hidden="1">
      <c r="D155" s="54"/>
      <c r="E155" s="54"/>
      <c r="F155" s="54"/>
    </row>
    <row r="156" spans="4:6" ht="11.25" hidden="1">
      <c r="D156" s="54"/>
      <c r="E156" s="54"/>
      <c r="F156" s="54"/>
    </row>
    <row r="157" spans="4:6" ht="11.25" hidden="1">
      <c r="D157" s="54"/>
      <c r="E157" s="54"/>
      <c r="F157" s="54"/>
    </row>
    <row r="158" spans="4:6" ht="11.25" hidden="1">
      <c r="D158" s="54"/>
      <c r="E158" s="54"/>
      <c r="F158" s="54"/>
    </row>
    <row r="159" spans="4:6" ht="11.25" hidden="1">
      <c r="D159" s="54"/>
      <c r="E159" s="54"/>
      <c r="F159" s="54"/>
    </row>
    <row r="160" spans="4:6" ht="11.25" hidden="1">
      <c r="D160" s="54"/>
      <c r="E160" s="54"/>
      <c r="F160" s="54"/>
    </row>
    <row r="161" spans="4:6" ht="11.25" hidden="1">
      <c r="D161" s="54"/>
      <c r="E161" s="54"/>
      <c r="F161" s="54"/>
    </row>
    <row r="162" spans="4:6" ht="11.25" hidden="1">
      <c r="D162" s="54"/>
      <c r="E162" s="54"/>
      <c r="F162" s="54"/>
    </row>
    <row r="163" spans="4:6" ht="11.25" hidden="1">
      <c r="D163" s="54"/>
      <c r="E163" s="54"/>
      <c r="F163" s="54"/>
    </row>
    <row r="164" spans="4:6" ht="11.25" hidden="1">
      <c r="D164" s="54"/>
      <c r="E164" s="54"/>
      <c r="F164" s="54"/>
    </row>
    <row r="165" spans="4:6" ht="11.25" hidden="1">
      <c r="D165" s="54"/>
      <c r="E165" s="54"/>
      <c r="F165" s="54"/>
    </row>
    <row r="166" spans="4:6" ht="11.25" hidden="1">
      <c r="D166" s="54"/>
      <c r="E166" s="54"/>
      <c r="F166" s="54"/>
    </row>
    <row r="167" spans="4:6" ht="11.25" hidden="1">
      <c r="D167" s="54"/>
      <c r="E167" s="54"/>
      <c r="F167" s="54"/>
    </row>
    <row r="168" spans="4:6" ht="11.25" hidden="1">
      <c r="D168" s="54"/>
      <c r="E168" s="54"/>
      <c r="F168" s="54"/>
    </row>
    <row r="169" spans="4:6" ht="11.25" hidden="1">
      <c r="D169" s="54"/>
      <c r="E169" s="54"/>
      <c r="F169" s="54"/>
    </row>
    <row r="170" spans="4:6" ht="11.25" hidden="1">
      <c r="D170" s="54"/>
      <c r="E170" s="54"/>
      <c r="F170" s="54"/>
    </row>
    <row r="171" spans="4:6" ht="11.25" hidden="1">
      <c r="D171" s="54"/>
      <c r="E171" s="54"/>
      <c r="F171" s="54"/>
    </row>
    <row r="172" spans="4:6" ht="11.25" hidden="1">
      <c r="D172" s="54"/>
      <c r="E172" s="54"/>
      <c r="F172" s="54"/>
    </row>
    <row r="173" spans="4:6" ht="11.25" hidden="1">
      <c r="D173" s="54"/>
      <c r="E173" s="54"/>
      <c r="F173" s="54"/>
    </row>
    <row r="174" spans="4:6" ht="11.25" hidden="1">
      <c r="D174" s="54"/>
      <c r="E174" s="54"/>
      <c r="F174" s="54"/>
    </row>
    <row r="175" spans="4:6" ht="11.25" hidden="1">
      <c r="D175" s="54"/>
      <c r="E175" s="54"/>
      <c r="F175" s="54"/>
    </row>
    <row r="176" spans="4:6" ht="11.25" hidden="1">
      <c r="D176" s="54"/>
      <c r="E176" s="54"/>
      <c r="F176" s="54"/>
    </row>
    <row r="177" spans="4:6" ht="11.25" hidden="1">
      <c r="D177" s="54"/>
      <c r="E177" s="54"/>
      <c r="F177" s="54"/>
    </row>
    <row r="178" spans="4:6" ht="11.25" hidden="1">
      <c r="D178" s="54"/>
      <c r="E178" s="54"/>
      <c r="F178" s="54"/>
    </row>
    <row r="179" spans="4:6" ht="11.25" hidden="1">
      <c r="D179" s="54"/>
      <c r="E179" s="54"/>
      <c r="F179" s="54"/>
    </row>
    <row r="180" spans="4:6" ht="11.25" hidden="1">
      <c r="D180" s="54"/>
      <c r="E180" s="54"/>
      <c r="F180" s="54"/>
    </row>
    <row r="181" spans="4:6" ht="11.25" hidden="1">
      <c r="D181" s="54"/>
      <c r="E181" s="54"/>
      <c r="F181" s="54"/>
    </row>
    <row r="182" spans="4:6" ht="11.25" hidden="1">
      <c r="D182" s="54"/>
      <c r="E182" s="54"/>
      <c r="F182" s="54"/>
    </row>
    <row r="183" spans="4:6" ht="11.25" hidden="1">
      <c r="D183" s="54"/>
      <c r="E183" s="54"/>
      <c r="F183" s="54"/>
    </row>
    <row r="184" spans="4:6" ht="11.25" hidden="1">
      <c r="D184" s="54"/>
      <c r="E184" s="54"/>
      <c r="F184" s="54"/>
    </row>
    <row r="185" spans="4:6" ht="11.25" hidden="1">
      <c r="D185" s="54"/>
      <c r="E185" s="54"/>
      <c r="F185" s="54"/>
    </row>
    <row r="186" spans="4:6" ht="11.25" hidden="1">
      <c r="D186" s="54"/>
      <c r="E186" s="54"/>
      <c r="F186" s="54"/>
    </row>
    <row r="187" spans="4:6" ht="11.25" hidden="1">
      <c r="D187" s="54"/>
      <c r="E187" s="54"/>
      <c r="F187" s="54"/>
    </row>
    <row r="188" spans="4:6" ht="11.25" hidden="1">
      <c r="D188" s="54"/>
      <c r="E188" s="54"/>
      <c r="F188" s="54"/>
    </row>
    <row r="189" spans="4:6" ht="11.25" hidden="1">
      <c r="D189" s="54"/>
      <c r="E189" s="54"/>
      <c r="F189" s="54"/>
    </row>
    <row r="190" spans="4:6" ht="11.25" hidden="1">
      <c r="D190" s="54"/>
      <c r="E190" s="54"/>
      <c r="F190" s="54"/>
    </row>
    <row r="191" spans="4:6" ht="11.25" hidden="1">
      <c r="D191" s="54"/>
      <c r="E191" s="54"/>
      <c r="F191" s="54"/>
    </row>
    <row r="192" spans="4:6" ht="11.25" hidden="1">
      <c r="D192" s="54"/>
      <c r="E192" s="54"/>
      <c r="F192" s="54"/>
    </row>
    <row r="193" spans="4:6" ht="11.25" hidden="1">
      <c r="D193" s="54"/>
      <c r="E193" s="54"/>
      <c r="F193" s="54"/>
    </row>
    <row r="194" spans="4:6" ht="11.25" hidden="1">
      <c r="D194" s="54"/>
      <c r="E194" s="54"/>
      <c r="F194" s="54"/>
    </row>
    <row r="195" spans="4:6" ht="11.25" hidden="1">
      <c r="D195" s="54"/>
      <c r="E195" s="54"/>
      <c r="F195" s="54"/>
    </row>
    <row r="196" spans="4:6" ht="11.25" hidden="1">
      <c r="D196" s="54"/>
      <c r="E196" s="54"/>
      <c r="F196" s="54"/>
    </row>
    <row r="197" spans="4:6" ht="11.25" hidden="1">
      <c r="D197" s="54"/>
      <c r="E197" s="54"/>
      <c r="F197" s="54"/>
    </row>
    <row r="198" spans="4:6" ht="11.25" hidden="1">
      <c r="D198" s="54"/>
      <c r="E198" s="54"/>
      <c r="F198" s="54"/>
    </row>
    <row r="199" spans="4:6" ht="11.25" hidden="1">
      <c r="D199" s="54"/>
      <c r="E199" s="54"/>
      <c r="F199" s="54"/>
    </row>
    <row r="200" spans="4:6" ht="11.25" hidden="1">
      <c r="D200" s="54"/>
      <c r="E200" s="54"/>
      <c r="F200" s="54"/>
    </row>
    <row r="201" spans="4:6" ht="11.25" hidden="1">
      <c r="D201" s="54"/>
      <c r="E201" s="54"/>
      <c r="F201" s="54"/>
    </row>
    <row r="202" spans="4:6" ht="11.25" hidden="1">
      <c r="D202" s="54"/>
      <c r="E202" s="54"/>
      <c r="F202" s="54"/>
    </row>
    <row r="203" spans="4:6" ht="11.25" hidden="1">
      <c r="D203" s="54"/>
      <c r="E203" s="54"/>
      <c r="F203" s="54"/>
    </row>
    <row r="204" spans="4:6" ht="11.25" hidden="1">
      <c r="D204" s="54"/>
      <c r="E204" s="54"/>
      <c r="F204" s="54"/>
    </row>
    <row r="205" spans="4:6" ht="11.25" hidden="1">
      <c r="D205" s="54"/>
      <c r="E205" s="54"/>
      <c r="F205" s="54"/>
    </row>
    <row r="206" spans="4:6" ht="11.25" hidden="1">
      <c r="D206" s="54"/>
      <c r="E206" s="54"/>
      <c r="F206" s="54"/>
    </row>
    <row r="207" spans="4:6" ht="11.25" hidden="1">
      <c r="D207" s="54"/>
      <c r="E207" s="54"/>
      <c r="F207" s="54"/>
    </row>
    <row r="208" spans="4:6" ht="11.25" hidden="1">
      <c r="D208" s="54"/>
      <c r="E208" s="54"/>
      <c r="F208" s="54"/>
    </row>
    <row r="209" spans="4:6" ht="11.25" hidden="1">
      <c r="D209" s="54"/>
      <c r="E209" s="54"/>
      <c r="F209" s="54"/>
    </row>
    <row r="210" spans="4:6" ht="11.25" hidden="1">
      <c r="D210" s="54"/>
      <c r="E210" s="54"/>
      <c r="F210" s="54"/>
    </row>
    <row r="211" spans="4:6" ht="11.25" hidden="1">
      <c r="D211" s="54"/>
      <c r="E211" s="54"/>
      <c r="F211" s="54"/>
    </row>
    <row r="212" spans="4:6" ht="11.25" hidden="1">
      <c r="D212" s="54"/>
      <c r="E212" s="54"/>
      <c r="F212" s="54"/>
    </row>
    <row r="213" spans="4:6" ht="11.25" hidden="1">
      <c r="D213" s="54"/>
      <c r="E213" s="54"/>
      <c r="F213" s="54"/>
    </row>
    <row r="214" spans="4:6" ht="11.25" hidden="1">
      <c r="D214" s="54"/>
      <c r="E214" s="54"/>
      <c r="F214" s="54"/>
    </row>
    <row r="215" spans="4:6" ht="11.25" hidden="1">
      <c r="D215" s="54"/>
      <c r="E215" s="54"/>
      <c r="F215" s="54"/>
    </row>
    <row r="216" spans="4:6" ht="11.25" hidden="1">
      <c r="D216" s="54"/>
      <c r="E216" s="54"/>
      <c r="F216" s="54"/>
    </row>
    <row r="217" spans="4:6" ht="11.25" hidden="1">
      <c r="D217" s="54"/>
      <c r="E217" s="54"/>
      <c r="F217" s="54"/>
    </row>
    <row r="218" spans="4:6" ht="11.25" hidden="1">
      <c r="D218" s="54"/>
      <c r="E218" s="54"/>
      <c r="F218" s="54"/>
    </row>
    <row r="219" spans="4:6" ht="11.25" hidden="1">
      <c r="D219" s="54"/>
      <c r="E219" s="54"/>
      <c r="F219" s="54"/>
    </row>
    <row r="220" spans="4:6" ht="11.25" hidden="1">
      <c r="D220" s="54"/>
      <c r="E220" s="54"/>
      <c r="F220" s="54"/>
    </row>
    <row r="221" spans="4:6" ht="11.25" hidden="1">
      <c r="D221" s="54"/>
      <c r="E221" s="54"/>
      <c r="F221" s="54"/>
    </row>
    <row r="222" spans="4:6" ht="11.25" hidden="1">
      <c r="D222" s="54"/>
      <c r="E222" s="54"/>
      <c r="F222" s="54"/>
    </row>
    <row r="223" spans="4:6" ht="11.25" hidden="1">
      <c r="D223" s="54"/>
      <c r="E223" s="54"/>
      <c r="F223" s="54"/>
    </row>
    <row r="224" spans="4:6" ht="11.25" hidden="1">
      <c r="D224" s="54"/>
      <c r="E224" s="54"/>
      <c r="F224" s="54"/>
    </row>
    <row r="225" spans="4:6" ht="11.25" hidden="1">
      <c r="D225" s="54"/>
      <c r="E225" s="54"/>
      <c r="F225" s="54"/>
    </row>
    <row r="226" spans="4:6" ht="11.25" hidden="1">
      <c r="D226" s="54"/>
      <c r="E226" s="54"/>
      <c r="F226" s="54"/>
    </row>
    <row r="227" spans="4:6" ht="11.25" hidden="1">
      <c r="D227" s="54"/>
      <c r="E227" s="54"/>
      <c r="F227" s="54"/>
    </row>
    <row r="228" spans="4:6" ht="11.25" hidden="1">
      <c r="D228" s="54"/>
      <c r="E228" s="54"/>
      <c r="F228" s="54"/>
    </row>
    <row r="229" spans="4:6" ht="11.25" hidden="1">
      <c r="D229" s="54"/>
      <c r="E229" s="54"/>
      <c r="F229" s="54"/>
    </row>
    <row r="230" spans="4:6" ht="11.25" hidden="1">
      <c r="D230" s="54"/>
      <c r="E230" s="54"/>
      <c r="F230" s="54"/>
    </row>
    <row r="231" spans="4:6" ht="11.25" hidden="1">
      <c r="D231" s="54"/>
      <c r="E231" s="54"/>
      <c r="F231" s="54"/>
    </row>
    <row r="232" spans="4:6" ht="11.25" hidden="1">
      <c r="D232" s="54"/>
      <c r="E232" s="54"/>
      <c r="F232" s="54"/>
    </row>
    <row r="233" spans="4:6" ht="11.25" hidden="1">
      <c r="D233" s="54"/>
      <c r="E233" s="54"/>
      <c r="F233" s="54"/>
    </row>
    <row r="234" spans="4:6" ht="11.25" hidden="1">
      <c r="D234" s="54"/>
      <c r="E234" s="54"/>
      <c r="F234" s="54"/>
    </row>
    <row r="235" spans="4:6" ht="11.25" hidden="1">
      <c r="D235" s="54"/>
      <c r="E235" s="54"/>
      <c r="F235" s="54"/>
    </row>
    <row r="236" spans="4:6" ht="11.25" hidden="1">
      <c r="D236" s="54"/>
      <c r="E236" s="54"/>
      <c r="F236" s="54"/>
    </row>
    <row r="237" spans="4:6" ht="11.25" hidden="1">
      <c r="D237" s="54"/>
      <c r="E237" s="54"/>
      <c r="F237" s="54"/>
    </row>
    <row r="238" spans="4:6" ht="11.25" hidden="1">
      <c r="D238" s="54"/>
      <c r="E238" s="54"/>
      <c r="F238" s="54"/>
    </row>
    <row r="239" spans="4:6" ht="11.25" hidden="1">
      <c r="D239" s="54"/>
      <c r="E239" s="54"/>
      <c r="F239" s="54"/>
    </row>
    <row r="240" spans="4:6" ht="11.25" hidden="1">
      <c r="D240" s="54"/>
      <c r="E240" s="54"/>
      <c r="F240" s="54"/>
    </row>
    <row r="241" spans="4:6" ht="11.25" hidden="1">
      <c r="D241" s="54"/>
      <c r="E241" s="54"/>
      <c r="F241" s="54"/>
    </row>
    <row r="242" spans="4:6" ht="11.25" hidden="1">
      <c r="D242" s="54"/>
      <c r="E242" s="54"/>
      <c r="F242" s="54"/>
    </row>
    <row r="243" spans="4:6" ht="11.25" hidden="1">
      <c r="D243" s="54"/>
      <c r="E243" s="54"/>
      <c r="F243" s="54"/>
    </row>
    <row r="244" spans="4:6" ht="11.25" hidden="1">
      <c r="D244" s="54"/>
      <c r="E244" s="54"/>
      <c r="F244" s="54"/>
    </row>
    <row r="245" spans="4:6" ht="11.25" hidden="1">
      <c r="D245" s="54"/>
      <c r="E245" s="54"/>
      <c r="F245" s="54"/>
    </row>
    <row r="246" spans="4:6" ht="11.25" hidden="1">
      <c r="D246" s="54"/>
      <c r="E246" s="54"/>
      <c r="F246" s="54"/>
    </row>
    <row r="247" spans="4:6" ht="11.25" hidden="1">
      <c r="D247" s="54"/>
      <c r="E247" s="54"/>
      <c r="F247" s="54"/>
    </row>
    <row r="248" spans="4:6" ht="11.25" hidden="1">
      <c r="D248" s="54"/>
      <c r="E248" s="54"/>
      <c r="F248" s="54"/>
    </row>
    <row r="249" spans="4:6" ht="11.25" hidden="1">
      <c r="D249" s="54"/>
      <c r="E249" s="54"/>
      <c r="F249" s="54"/>
    </row>
    <row r="250" spans="4:6" ht="11.25" hidden="1">
      <c r="D250" s="54"/>
      <c r="E250" s="54"/>
      <c r="F250" s="54"/>
    </row>
    <row r="251" spans="4:6" ht="11.25" hidden="1">
      <c r="D251" s="54"/>
      <c r="E251" s="54"/>
      <c r="F251" s="54"/>
    </row>
    <row r="252" spans="4:6" ht="11.25" hidden="1">
      <c r="D252" s="54"/>
      <c r="E252" s="54"/>
      <c r="F252" s="54"/>
    </row>
    <row r="253" spans="4:6" ht="11.25" hidden="1">
      <c r="D253" s="54"/>
      <c r="E253" s="54"/>
      <c r="F253" s="54"/>
    </row>
    <row r="254" spans="4:6" ht="11.25" hidden="1">
      <c r="D254" s="54"/>
      <c r="E254" s="54"/>
      <c r="F254" s="54"/>
    </row>
    <row r="255" spans="4:6" ht="11.25" hidden="1">
      <c r="D255" s="54"/>
      <c r="E255" s="54"/>
      <c r="F255" s="54"/>
    </row>
    <row r="256" spans="4:6" ht="11.25" hidden="1">
      <c r="D256" s="54"/>
      <c r="E256" s="54"/>
      <c r="F256" s="54"/>
    </row>
    <row r="257" spans="4:6" ht="11.25" hidden="1">
      <c r="D257" s="54"/>
      <c r="E257" s="54"/>
      <c r="F257" s="54"/>
    </row>
    <row r="258" spans="4:6" ht="11.25" hidden="1">
      <c r="D258" s="54"/>
      <c r="E258" s="54"/>
      <c r="F258" s="54"/>
    </row>
    <row r="259" spans="4:6" ht="11.25" hidden="1">
      <c r="D259" s="54"/>
      <c r="E259" s="54"/>
      <c r="F259" s="54"/>
    </row>
    <row r="260" spans="4:6" ht="11.25" hidden="1">
      <c r="D260" s="54"/>
      <c r="E260" s="54"/>
      <c r="F260" s="54"/>
    </row>
    <row r="261" spans="4:6" ht="11.25" hidden="1">
      <c r="D261" s="54"/>
      <c r="E261" s="54"/>
      <c r="F261" s="54"/>
    </row>
    <row r="262" spans="4:6" ht="11.25" hidden="1">
      <c r="D262" s="54"/>
      <c r="E262" s="54"/>
      <c r="F262" s="54"/>
    </row>
    <row r="263" spans="4:6" ht="11.25" hidden="1">
      <c r="D263" s="54"/>
      <c r="E263" s="54"/>
      <c r="F263" s="54"/>
    </row>
    <row r="264" spans="4:6" ht="11.25" hidden="1">
      <c r="D264" s="54"/>
      <c r="E264" s="54"/>
      <c r="F264" s="54"/>
    </row>
    <row r="265" spans="4:6" ht="11.25" hidden="1">
      <c r="D265" s="54"/>
      <c r="E265" s="54"/>
      <c r="F265" s="54"/>
    </row>
    <row r="266" spans="4:6" ht="11.25" hidden="1">
      <c r="D266" s="54"/>
      <c r="E266" s="54"/>
      <c r="F266" s="54"/>
    </row>
    <row r="267" spans="4:6" ht="11.25" hidden="1">
      <c r="D267" s="54"/>
      <c r="E267" s="54"/>
      <c r="F267" s="54"/>
    </row>
    <row r="268" spans="4:6" ht="11.25" hidden="1">
      <c r="D268" s="54"/>
      <c r="E268" s="54"/>
      <c r="F268" s="54"/>
    </row>
    <row r="269" spans="4:6" ht="11.25" hidden="1">
      <c r="D269" s="54"/>
      <c r="E269" s="54"/>
      <c r="F269" s="54"/>
    </row>
    <row r="270" spans="4:6" ht="11.25" hidden="1">
      <c r="D270" s="54"/>
      <c r="E270" s="54"/>
      <c r="F270" s="54"/>
    </row>
    <row r="271" spans="4:6" ht="11.25" hidden="1">
      <c r="D271" s="54"/>
      <c r="E271" s="54"/>
      <c r="F271" s="54"/>
    </row>
    <row r="272" spans="4:6" ht="11.25" hidden="1">
      <c r="D272" s="54"/>
      <c r="E272" s="54"/>
      <c r="F272" s="54"/>
    </row>
    <row r="273" spans="4:6" ht="11.25" hidden="1">
      <c r="D273" s="54"/>
      <c r="E273" s="54"/>
      <c r="F273" s="54"/>
    </row>
    <row r="274" spans="4:6" ht="11.25" hidden="1">
      <c r="D274" s="54"/>
      <c r="E274" s="54"/>
      <c r="F274" s="54"/>
    </row>
    <row r="275" spans="4:6" ht="11.25" hidden="1">
      <c r="D275" s="54"/>
      <c r="E275" s="54"/>
      <c r="F275" s="54"/>
    </row>
    <row r="276" spans="4:6" ht="11.25" hidden="1">
      <c r="D276" s="54"/>
      <c r="E276" s="54"/>
      <c r="F276" s="54"/>
    </row>
    <row r="277" spans="4:6" ht="11.25" hidden="1">
      <c r="D277" s="54"/>
      <c r="E277" s="54"/>
      <c r="F277" s="54"/>
    </row>
    <row r="278" spans="4:6" ht="11.25" hidden="1">
      <c r="D278" s="54"/>
      <c r="E278" s="54"/>
      <c r="F278" s="54"/>
    </row>
    <row r="279" spans="4:6" ht="11.25" hidden="1">
      <c r="D279" s="54"/>
      <c r="E279" s="54"/>
      <c r="F279" s="54"/>
    </row>
    <row r="280" spans="4:6" ht="11.25" hidden="1">
      <c r="D280" s="54"/>
      <c r="E280" s="54"/>
      <c r="F280" s="54"/>
    </row>
    <row r="281" spans="4:6" ht="11.25" hidden="1">
      <c r="D281" s="54"/>
      <c r="E281" s="54"/>
      <c r="F281" s="54"/>
    </row>
    <row r="282" spans="4:6" ht="11.25" hidden="1">
      <c r="D282" s="54"/>
      <c r="E282" s="54"/>
      <c r="F282" s="54"/>
    </row>
    <row r="283" spans="4:6" ht="11.25" hidden="1">
      <c r="D283" s="54"/>
      <c r="E283" s="54"/>
      <c r="F283" s="54"/>
    </row>
    <row r="284" spans="4:6" ht="11.25" hidden="1">
      <c r="D284" s="54"/>
      <c r="E284" s="54"/>
      <c r="F284" s="54"/>
    </row>
    <row r="285" spans="4:6" ht="11.25" hidden="1">
      <c r="D285" s="54"/>
      <c r="E285" s="54"/>
      <c r="F285" s="54"/>
    </row>
    <row r="286" spans="4:6" ht="11.25" hidden="1">
      <c r="D286" s="54"/>
      <c r="E286" s="54"/>
      <c r="F286" s="54"/>
    </row>
    <row r="287" spans="4:6" ht="11.25" hidden="1">
      <c r="D287" s="54"/>
      <c r="E287" s="54"/>
      <c r="F287" s="54"/>
    </row>
    <row r="288" spans="4:6" ht="11.25" hidden="1">
      <c r="D288" s="54"/>
      <c r="E288" s="54"/>
      <c r="F288" s="54"/>
    </row>
    <row r="289" spans="4:6" ht="11.25" hidden="1">
      <c r="D289" s="54"/>
      <c r="E289" s="54"/>
      <c r="F289" s="54"/>
    </row>
    <row r="290" spans="4:6" ht="11.25" hidden="1">
      <c r="D290" s="54"/>
      <c r="E290" s="54"/>
      <c r="F290" s="54"/>
    </row>
    <row r="291" spans="4:6" ht="11.25" hidden="1">
      <c r="D291" s="54"/>
      <c r="E291" s="54"/>
      <c r="F291" s="54"/>
    </row>
    <row r="292" spans="4:6" ht="11.25" hidden="1">
      <c r="D292" s="54"/>
      <c r="E292" s="54"/>
      <c r="F292" s="54"/>
    </row>
    <row r="293" spans="4:6" ht="11.25" hidden="1">
      <c r="D293" s="54"/>
      <c r="E293" s="54"/>
      <c r="F293" s="54"/>
    </row>
    <row r="294" spans="4:6" ht="11.25" hidden="1">
      <c r="D294" s="54"/>
      <c r="E294" s="54"/>
      <c r="F294" s="54"/>
    </row>
    <row r="295" spans="4:6" ht="11.25" hidden="1">
      <c r="D295" s="54"/>
      <c r="E295" s="54"/>
      <c r="F295" s="54"/>
    </row>
    <row r="296" spans="4:6" ht="11.25" hidden="1">
      <c r="D296" s="54"/>
      <c r="E296" s="54"/>
      <c r="F296" s="54"/>
    </row>
    <row r="297" spans="4:6" ht="11.25" hidden="1">
      <c r="D297" s="54"/>
      <c r="E297" s="54"/>
      <c r="F297" s="54"/>
    </row>
    <row r="298" spans="4:6" ht="11.25" hidden="1">
      <c r="D298" s="54"/>
      <c r="E298" s="54"/>
      <c r="F298" s="54"/>
    </row>
    <row r="299" spans="4:6" ht="11.25" hidden="1">
      <c r="D299" s="54"/>
      <c r="E299" s="54"/>
      <c r="F299" s="54"/>
    </row>
    <row r="300" spans="4:6" ht="11.25" hidden="1">
      <c r="D300" s="54"/>
      <c r="E300" s="54"/>
      <c r="F300" s="54"/>
    </row>
    <row r="301" spans="4:6" ht="11.25" hidden="1">
      <c r="D301" s="54"/>
      <c r="E301" s="54"/>
      <c r="F301" s="54"/>
    </row>
    <row r="302" spans="4:6" ht="11.25" hidden="1">
      <c r="D302" s="54"/>
      <c r="E302" s="54"/>
      <c r="F302" s="54"/>
    </row>
    <row r="303" spans="4:6" ht="11.25" hidden="1">
      <c r="D303" s="54"/>
      <c r="E303" s="54"/>
      <c r="F303" s="54"/>
    </row>
    <row r="304" spans="4:6" ht="11.25" hidden="1">
      <c r="D304" s="54"/>
      <c r="E304" s="54"/>
      <c r="F304" s="54"/>
    </row>
    <row r="305" spans="4:6" ht="11.25" hidden="1">
      <c r="D305" s="54"/>
      <c r="E305" s="54"/>
      <c r="F305" s="54"/>
    </row>
    <row r="306" spans="4:6" ht="11.25" hidden="1">
      <c r="D306" s="54"/>
      <c r="E306" s="54"/>
      <c r="F306" s="54"/>
    </row>
    <row r="307" spans="4:6" ht="11.25" hidden="1">
      <c r="D307" s="54"/>
      <c r="E307" s="54"/>
      <c r="F307" s="54"/>
    </row>
    <row r="308" spans="4:6" ht="11.25" hidden="1">
      <c r="D308" s="54"/>
      <c r="E308" s="54"/>
      <c r="F308" s="54"/>
    </row>
    <row r="309" spans="4:6" ht="11.25" hidden="1">
      <c r="D309" s="54"/>
      <c r="E309" s="54"/>
      <c r="F309" s="54"/>
    </row>
    <row r="310" spans="4:6" ht="11.25" hidden="1">
      <c r="D310" s="54"/>
      <c r="E310" s="54"/>
      <c r="F310" s="54"/>
    </row>
    <row r="311" spans="4:6" ht="11.25" hidden="1">
      <c r="D311" s="54"/>
      <c r="E311" s="54"/>
      <c r="F311" s="54"/>
    </row>
    <row r="312" spans="4:6" ht="11.25" hidden="1">
      <c r="D312" s="54"/>
      <c r="E312" s="54"/>
      <c r="F312" s="54"/>
    </row>
    <row r="313" spans="4:6" ht="11.25" hidden="1">
      <c r="D313" s="54"/>
      <c r="E313" s="54"/>
      <c r="F313" s="54"/>
    </row>
    <row r="314" spans="4:6" ht="11.25" hidden="1">
      <c r="D314" s="54"/>
      <c r="E314" s="54"/>
      <c r="F314" s="54"/>
    </row>
    <row r="315" spans="4:6" ht="11.25" hidden="1">
      <c r="D315" s="54"/>
      <c r="E315" s="54"/>
      <c r="F315" s="54"/>
    </row>
    <row r="316" spans="4:6" ht="11.25" hidden="1">
      <c r="D316" s="54"/>
      <c r="E316" s="54"/>
      <c r="F316" s="54"/>
    </row>
    <row r="317" spans="4:6" ht="11.25" hidden="1">
      <c r="D317" s="54"/>
      <c r="E317" s="54"/>
      <c r="F317" s="54"/>
    </row>
    <row r="318" spans="4:6" ht="11.25" hidden="1">
      <c r="D318" s="54"/>
      <c r="E318" s="54"/>
      <c r="F318" s="54"/>
    </row>
    <row r="319" spans="4:6" ht="11.25" hidden="1">
      <c r="D319" s="54"/>
      <c r="E319" s="54"/>
      <c r="F319" s="54"/>
    </row>
    <row r="320" spans="4:6" ht="11.25" hidden="1">
      <c r="D320" s="54"/>
      <c r="E320" s="54"/>
      <c r="F320" s="54"/>
    </row>
    <row r="321" spans="4:6" ht="11.25" hidden="1">
      <c r="D321" s="54"/>
      <c r="E321" s="54"/>
      <c r="F321" s="54"/>
    </row>
    <row r="322" spans="4:6" ht="11.25" hidden="1">
      <c r="D322" s="54"/>
      <c r="E322" s="54"/>
      <c r="F322" s="54"/>
    </row>
    <row r="323" spans="4:6" ht="11.25" hidden="1">
      <c r="D323" s="54"/>
      <c r="E323" s="54"/>
      <c r="F323" s="54"/>
    </row>
    <row r="324" spans="4:6" ht="11.25" hidden="1">
      <c r="D324" s="54"/>
      <c r="E324" s="54"/>
      <c r="F324" s="54"/>
    </row>
    <row r="325" spans="4:6" ht="11.25" hidden="1">
      <c r="D325" s="54"/>
      <c r="E325" s="54"/>
      <c r="F325" s="54"/>
    </row>
    <row r="326" spans="4:6" ht="11.25" hidden="1">
      <c r="D326" s="54"/>
      <c r="E326" s="54"/>
      <c r="F326" s="54"/>
    </row>
    <row r="327" spans="4:6" ht="11.25" hidden="1">
      <c r="D327" s="54"/>
      <c r="E327" s="54"/>
      <c r="F327" s="54"/>
    </row>
    <row r="328" spans="4:6" ht="11.25" hidden="1">
      <c r="D328" s="54"/>
      <c r="E328" s="54"/>
      <c r="F328" s="54"/>
    </row>
    <row r="329" spans="4:6" ht="11.25" hidden="1">
      <c r="D329" s="54"/>
      <c r="E329" s="54"/>
      <c r="F329" s="54"/>
    </row>
    <row r="330" spans="4:6" ht="11.25" hidden="1">
      <c r="D330" s="54"/>
      <c r="E330" s="54"/>
      <c r="F330" s="54"/>
    </row>
    <row r="331" spans="4:6" ht="11.25" hidden="1">
      <c r="D331" s="54"/>
      <c r="E331" s="54"/>
      <c r="F331" s="54"/>
    </row>
    <row r="332" spans="4:6" ht="11.25" hidden="1">
      <c r="D332" s="54"/>
      <c r="E332" s="54"/>
      <c r="F332" s="54"/>
    </row>
    <row r="333" spans="4:6" ht="11.25" hidden="1">
      <c r="D333" s="54"/>
      <c r="E333" s="54"/>
      <c r="F333" s="54"/>
    </row>
    <row r="334" spans="4:6" ht="11.25" hidden="1">
      <c r="D334" s="54"/>
      <c r="E334" s="54"/>
      <c r="F334" s="54"/>
    </row>
    <row r="335" spans="4:6" ht="11.25" hidden="1">
      <c r="D335" s="54"/>
      <c r="E335" s="54"/>
      <c r="F335" s="54"/>
    </row>
    <row r="336" spans="4:6" ht="11.25" hidden="1">
      <c r="D336" s="54"/>
      <c r="E336" s="54"/>
      <c r="F336" s="54"/>
    </row>
    <row r="337" spans="4:6" ht="11.25" hidden="1">
      <c r="D337" s="54"/>
      <c r="E337" s="54"/>
      <c r="F337" s="54"/>
    </row>
    <row r="338" spans="4:6" ht="11.25" hidden="1">
      <c r="D338" s="54"/>
      <c r="E338" s="54"/>
      <c r="F338" s="54"/>
    </row>
    <row r="339" spans="4:6" ht="11.25" hidden="1">
      <c r="D339" s="54"/>
      <c r="E339" s="54"/>
      <c r="F339" s="54"/>
    </row>
    <row r="340" spans="4:6" ht="11.25" hidden="1">
      <c r="D340" s="54"/>
      <c r="E340" s="54"/>
      <c r="F340" s="54"/>
    </row>
    <row r="341" spans="4:6" ht="11.25" hidden="1">
      <c r="D341" s="54"/>
      <c r="E341" s="54"/>
      <c r="F341" s="54"/>
    </row>
    <row r="342" spans="4:6" ht="11.25" hidden="1">
      <c r="D342" s="54"/>
      <c r="E342" s="54"/>
      <c r="F342" s="54"/>
    </row>
    <row r="343" spans="4:6" ht="11.25" hidden="1">
      <c r="D343" s="54"/>
      <c r="E343" s="54"/>
      <c r="F343" s="54"/>
    </row>
    <row r="344" spans="4:6" ht="11.25" hidden="1">
      <c r="D344" s="54"/>
      <c r="E344" s="54"/>
      <c r="F344" s="54"/>
    </row>
    <row r="345" spans="4:6" ht="11.25" hidden="1">
      <c r="D345" s="54"/>
      <c r="E345" s="54"/>
      <c r="F345" s="54"/>
    </row>
    <row r="346" spans="4:6" ht="11.25" hidden="1">
      <c r="D346" s="54"/>
      <c r="E346" s="54"/>
      <c r="F346" s="54"/>
    </row>
    <row r="347" spans="4:6" ht="11.25" hidden="1">
      <c r="D347" s="54"/>
      <c r="E347" s="54"/>
      <c r="F347" s="54"/>
    </row>
    <row r="348" spans="4:6" ht="11.25" hidden="1">
      <c r="D348" s="54"/>
      <c r="E348" s="54"/>
      <c r="F348" s="54"/>
    </row>
    <row r="349" spans="4:6" ht="11.25" hidden="1">
      <c r="D349" s="54"/>
      <c r="E349" s="54"/>
      <c r="F349" s="54"/>
    </row>
    <row r="350" spans="4:6" ht="11.25" hidden="1">
      <c r="D350" s="54"/>
      <c r="E350" s="54"/>
      <c r="F350" s="54"/>
    </row>
    <row r="351" spans="4:6" ht="11.25" hidden="1">
      <c r="D351" s="54"/>
      <c r="E351" s="54"/>
      <c r="F351" s="54"/>
    </row>
    <row r="352" spans="4:6" ht="11.25" hidden="1">
      <c r="D352" s="54"/>
      <c r="E352" s="54"/>
      <c r="F352" s="54"/>
    </row>
    <row r="353" spans="4:6" ht="11.25" hidden="1">
      <c r="D353" s="54"/>
      <c r="E353" s="54"/>
      <c r="F353" s="54"/>
    </row>
    <row r="354" spans="4:6" ht="11.25" hidden="1">
      <c r="D354" s="54"/>
      <c r="E354" s="54"/>
      <c r="F354" s="54"/>
    </row>
    <row r="355" spans="4:6" ht="11.25" hidden="1">
      <c r="D355" s="54"/>
      <c r="E355" s="54"/>
      <c r="F355" s="54"/>
    </row>
    <row r="356" spans="4:6" ht="11.25" hidden="1">
      <c r="D356" s="54"/>
      <c r="E356" s="54"/>
      <c r="F356" s="54"/>
    </row>
    <row r="357" spans="4:6" ht="11.25" hidden="1">
      <c r="D357" s="54"/>
      <c r="E357" s="54"/>
      <c r="F357" s="54"/>
    </row>
    <row r="358" spans="4:6" ht="11.25" hidden="1">
      <c r="D358" s="54"/>
      <c r="E358" s="54"/>
      <c r="F358" s="54"/>
    </row>
    <row r="359" spans="4:6" ht="11.25" hidden="1">
      <c r="D359" s="54"/>
      <c r="E359" s="54"/>
      <c r="F359" s="54"/>
    </row>
    <row r="360" spans="4:6" ht="11.25" hidden="1">
      <c r="D360" s="54"/>
      <c r="E360" s="54"/>
      <c r="F360" s="54"/>
    </row>
    <row r="361" spans="4:6" ht="11.25" hidden="1">
      <c r="D361" s="54"/>
      <c r="E361" s="54"/>
      <c r="F361" s="54"/>
    </row>
    <row r="362" spans="4:6" ht="11.25" hidden="1">
      <c r="D362" s="54"/>
      <c r="E362" s="54"/>
      <c r="F362" s="54"/>
    </row>
    <row r="363" spans="4:6" ht="11.25" hidden="1">
      <c r="D363" s="54"/>
      <c r="E363" s="54"/>
      <c r="F363" s="54"/>
    </row>
    <row r="364" spans="4:6" ht="11.25" hidden="1">
      <c r="D364" s="54"/>
      <c r="E364" s="54"/>
      <c r="F364" s="54"/>
    </row>
    <row r="365" spans="4:6" ht="11.25" hidden="1">
      <c r="D365" s="54"/>
      <c r="E365" s="54"/>
      <c r="F365" s="54"/>
    </row>
    <row r="366" spans="4:6" ht="11.25" hidden="1">
      <c r="D366" s="54"/>
      <c r="E366" s="54"/>
      <c r="F366" s="54"/>
    </row>
    <row r="367" spans="4:6" ht="11.25" hidden="1">
      <c r="D367" s="54"/>
      <c r="E367" s="54"/>
      <c r="F367" s="54"/>
    </row>
    <row r="368" spans="4:6" ht="11.25" hidden="1">
      <c r="D368" s="54"/>
      <c r="E368" s="54"/>
      <c r="F368" s="54"/>
    </row>
    <row r="369" spans="4:6" ht="11.25" hidden="1">
      <c r="D369" s="54"/>
      <c r="E369" s="54"/>
      <c r="F369" s="54"/>
    </row>
    <row r="370" spans="4:6" ht="11.25" hidden="1">
      <c r="D370" s="54"/>
      <c r="E370" s="54"/>
      <c r="F370" s="54"/>
    </row>
    <row r="371" spans="4:6" ht="11.25" hidden="1">
      <c r="D371" s="54"/>
      <c r="E371" s="54"/>
      <c r="F371" s="54"/>
    </row>
    <row r="372" spans="4:6" ht="11.25" hidden="1">
      <c r="D372" s="54"/>
      <c r="E372" s="54"/>
      <c r="F372" s="54"/>
    </row>
    <row r="373" spans="4:6" ht="11.25" hidden="1">
      <c r="D373" s="54"/>
      <c r="E373" s="54"/>
      <c r="F373" s="54"/>
    </row>
    <row r="374" spans="4:6" ht="11.25" hidden="1">
      <c r="D374" s="54"/>
      <c r="E374" s="54"/>
      <c r="F374" s="54"/>
    </row>
    <row r="375" spans="4:6" ht="11.25" hidden="1">
      <c r="D375" s="54"/>
      <c r="E375" s="54"/>
      <c r="F375" s="54"/>
    </row>
    <row r="376" spans="4:6" ht="11.25" hidden="1">
      <c r="D376" s="54"/>
      <c r="E376" s="54"/>
      <c r="F376" s="54"/>
    </row>
    <row r="377" spans="4:6" ht="11.25" hidden="1">
      <c r="D377" s="54"/>
      <c r="E377" s="54"/>
      <c r="F377" s="54"/>
    </row>
    <row r="378" spans="4:6" ht="11.25" hidden="1">
      <c r="D378" s="54"/>
      <c r="E378" s="54"/>
      <c r="F378" s="54"/>
    </row>
    <row r="379" spans="4:6" ht="11.25" hidden="1">
      <c r="D379" s="54"/>
      <c r="E379" s="54"/>
      <c r="F379" s="54"/>
    </row>
    <row r="380" spans="4:6" ht="11.25" hidden="1">
      <c r="D380" s="54"/>
      <c r="E380" s="54"/>
      <c r="F380" s="54"/>
    </row>
    <row r="381" spans="4:6" ht="11.25" hidden="1">
      <c r="D381" s="54"/>
      <c r="E381" s="54"/>
      <c r="F381" s="54"/>
    </row>
    <row r="382" spans="4:6" ht="11.25" hidden="1">
      <c r="D382" s="54"/>
      <c r="E382" s="54"/>
      <c r="F382" s="54"/>
    </row>
    <row r="383" spans="4:6" ht="11.25" hidden="1">
      <c r="D383" s="54"/>
      <c r="E383" s="54"/>
      <c r="F383" s="54"/>
    </row>
    <row r="384" spans="4:6" ht="11.25" hidden="1">
      <c r="D384" s="54"/>
      <c r="E384" s="54"/>
      <c r="F384" s="54"/>
    </row>
    <row r="385" spans="4:6" ht="11.25" hidden="1">
      <c r="D385" s="54"/>
      <c r="E385" s="54"/>
      <c r="F385" s="54"/>
    </row>
    <row r="386" spans="4:6" ht="11.25" hidden="1">
      <c r="D386" s="54"/>
      <c r="E386" s="54"/>
      <c r="F386" s="54"/>
    </row>
    <row r="387" spans="4:6" ht="11.25" hidden="1">
      <c r="D387" s="54"/>
      <c r="E387" s="54"/>
      <c r="F387" s="54"/>
    </row>
    <row r="388" spans="4:6" ht="11.25" hidden="1">
      <c r="D388" s="54"/>
      <c r="E388" s="54"/>
      <c r="F388" s="54"/>
    </row>
    <row r="389" spans="4:6" ht="11.25" hidden="1">
      <c r="D389" s="54"/>
      <c r="E389" s="54"/>
      <c r="F389" s="54"/>
    </row>
    <row r="390" spans="4:6" ht="11.25" hidden="1">
      <c r="D390" s="54"/>
      <c r="E390" s="54"/>
      <c r="F390" s="54"/>
    </row>
    <row r="391" spans="4:6" ht="11.25" hidden="1">
      <c r="D391" s="54"/>
      <c r="E391" s="54"/>
      <c r="F391" s="54"/>
    </row>
    <row r="392" spans="4:6" ht="11.25" hidden="1">
      <c r="D392" s="54"/>
      <c r="E392" s="54"/>
      <c r="F392" s="54"/>
    </row>
    <row r="393" spans="4:6" ht="11.25" hidden="1">
      <c r="D393" s="54"/>
      <c r="E393" s="54"/>
      <c r="F393" s="54"/>
    </row>
    <row r="394" spans="4:6" ht="11.25" hidden="1">
      <c r="D394" s="54"/>
      <c r="E394" s="54"/>
      <c r="F394" s="54"/>
    </row>
    <row r="395" spans="4:6" ht="11.25" hidden="1">
      <c r="D395" s="54"/>
      <c r="E395" s="54"/>
      <c r="F395" s="54"/>
    </row>
    <row r="396" spans="4:6" ht="11.25" hidden="1">
      <c r="D396" s="54"/>
      <c r="E396" s="54"/>
      <c r="F396" s="54"/>
    </row>
    <row r="397" spans="4:6" ht="11.25" hidden="1">
      <c r="D397" s="54"/>
      <c r="E397" s="54"/>
      <c r="F397" s="54"/>
    </row>
    <row r="398" spans="4:6" ht="11.25" hidden="1">
      <c r="D398" s="54"/>
      <c r="E398" s="54"/>
      <c r="F398" s="54"/>
    </row>
    <row r="399" spans="4:6" ht="11.25" hidden="1">
      <c r="D399" s="54"/>
      <c r="E399" s="54"/>
      <c r="F399" s="54"/>
    </row>
    <row r="400" spans="4:6" ht="11.25" hidden="1">
      <c r="D400" s="54"/>
      <c r="E400" s="54"/>
      <c r="F400" s="54"/>
    </row>
    <row r="401" spans="4:6" ht="11.25" hidden="1">
      <c r="D401" s="54"/>
      <c r="E401" s="54"/>
      <c r="F401" s="54"/>
    </row>
    <row r="402" spans="4:6" ht="11.25" hidden="1">
      <c r="D402" s="54"/>
      <c r="E402" s="54"/>
      <c r="F402" s="54"/>
    </row>
    <row r="403" spans="4:6" ht="11.25" hidden="1">
      <c r="D403" s="54"/>
      <c r="E403" s="54"/>
      <c r="F403" s="54"/>
    </row>
    <row r="404" spans="4:6" ht="11.25" hidden="1">
      <c r="D404" s="54"/>
      <c r="E404" s="54"/>
      <c r="F404" s="54"/>
    </row>
    <row r="405" spans="4:6" ht="11.25" hidden="1">
      <c r="D405" s="54"/>
      <c r="E405" s="54"/>
      <c r="F405" s="54"/>
    </row>
    <row r="406" spans="4:6" ht="11.25" hidden="1">
      <c r="D406" s="54"/>
      <c r="E406" s="54"/>
      <c r="F406" s="54"/>
    </row>
    <row r="407" spans="4:6" ht="11.25" hidden="1">
      <c r="D407" s="54"/>
      <c r="E407" s="54"/>
      <c r="F407" s="54"/>
    </row>
    <row r="408" spans="4:6" ht="11.25" hidden="1">
      <c r="D408" s="54"/>
      <c r="E408" s="54"/>
      <c r="F408" s="54"/>
    </row>
    <row r="409" spans="4:6" ht="11.25" hidden="1">
      <c r="D409" s="54"/>
      <c r="E409" s="54"/>
      <c r="F409" s="54"/>
    </row>
    <row r="410" spans="4:6" ht="11.25" hidden="1">
      <c r="D410" s="54"/>
      <c r="E410" s="54"/>
      <c r="F410" s="54"/>
    </row>
    <row r="411" spans="4:6" ht="11.25" hidden="1">
      <c r="D411" s="54"/>
      <c r="E411" s="54"/>
      <c r="F411" s="54"/>
    </row>
    <row r="412" spans="4:6" ht="11.25" hidden="1">
      <c r="D412" s="54"/>
      <c r="E412" s="54"/>
      <c r="F412" s="54"/>
    </row>
    <row r="413" spans="4:6" ht="11.25" hidden="1">
      <c r="D413" s="54"/>
      <c r="E413" s="54"/>
      <c r="F413" s="54"/>
    </row>
    <row r="414" spans="4:6" ht="11.25" hidden="1">
      <c r="D414" s="54"/>
      <c r="E414" s="54"/>
      <c r="F414" s="54"/>
    </row>
    <row r="415" spans="4:6" ht="11.25" hidden="1">
      <c r="D415" s="54"/>
      <c r="E415" s="54"/>
      <c r="F415" s="54"/>
    </row>
    <row r="416" spans="4:6" ht="11.25" hidden="1">
      <c r="D416" s="54"/>
      <c r="E416" s="54"/>
      <c r="F416" s="54"/>
    </row>
    <row r="417" spans="4:6" ht="11.25" hidden="1">
      <c r="D417" s="54"/>
      <c r="E417" s="54"/>
      <c r="F417" s="54"/>
    </row>
    <row r="418" spans="4:6" ht="11.25" hidden="1">
      <c r="D418" s="54"/>
      <c r="E418" s="54"/>
      <c r="F418" s="54"/>
    </row>
    <row r="419" spans="4:6" ht="11.25" hidden="1">
      <c r="D419" s="54"/>
      <c r="E419" s="54"/>
      <c r="F419" s="54"/>
    </row>
    <row r="420" spans="4:6" ht="11.25" hidden="1">
      <c r="D420" s="54"/>
      <c r="E420" s="54"/>
      <c r="F420" s="54"/>
    </row>
    <row r="421" spans="4:6" ht="11.25" hidden="1">
      <c r="D421" s="54"/>
      <c r="E421" s="54"/>
      <c r="F421" s="54"/>
    </row>
    <row r="422" spans="4:6" ht="11.25" hidden="1">
      <c r="D422" s="54"/>
      <c r="E422" s="54"/>
      <c r="F422" s="54"/>
    </row>
    <row r="423" spans="4:6" ht="11.25" hidden="1">
      <c r="D423" s="54"/>
      <c r="E423" s="54"/>
      <c r="F423" s="54"/>
    </row>
    <row r="424" spans="4:6" ht="11.25" hidden="1">
      <c r="D424" s="54"/>
      <c r="E424" s="54"/>
      <c r="F424" s="54"/>
    </row>
    <row r="425" spans="4:6" ht="11.25" hidden="1">
      <c r="D425" s="54"/>
      <c r="E425" s="54"/>
      <c r="F425" s="54"/>
    </row>
    <row r="426" spans="4:6" ht="11.25" hidden="1">
      <c r="D426" s="54"/>
      <c r="E426" s="54"/>
      <c r="F426" s="54"/>
    </row>
    <row r="427" spans="4:6" ht="11.25" hidden="1">
      <c r="D427" s="54"/>
      <c r="E427" s="54"/>
      <c r="F427" s="54"/>
    </row>
    <row r="428" spans="4:6" ht="11.25" hidden="1">
      <c r="D428" s="54"/>
      <c r="E428" s="54"/>
      <c r="F428" s="54"/>
    </row>
    <row r="429" spans="4:6" ht="11.25" hidden="1"/>
    <row r="430" spans="4:6" ht="11.25" hidden="1"/>
    <row r="431" spans="4:6" ht="11.25" hidden="1"/>
    <row r="432" spans="4:6" ht="11.25" hidden="1"/>
    <row r="433" spans="4:6" ht="11.25" hidden="1"/>
    <row r="434" spans="4:6" ht="11.25" hidden="1">
      <c r="D434" s="54"/>
      <c r="E434" s="54"/>
      <c r="F434" s="54"/>
    </row>
    <row r="435" spans="4:6" ht="11.25" hidden="1">
      <c r="D435" s="54"/>
      <c r="E435" s="54"/>
      <c r="F435" s="54"/>
    </row>
    <row r="436" spans="4:6" ht="11.25" hidden="1">
      <c r="D436" s="54"/>
      <c r="E436" s="54"/>
      <c r="F436" s="54"/>
    </row>
    <row r="437" spans="4:6" ht="11.25" hidden="1">
      <c r="D437" s="54"/>
      <c r="E437" s="54"/>
      <c r="F437" s="54"/>
    </row>
    <row r="438" spans="4:6" ht="11.25" hidden="1" customHeight="1">
      <c r="D438" s="54"/>
      <c r="E438" s="54"/>
      <c r="F438" s="54"/>
    </row>
    <row r="439" spans="4:6" ht="11.25" hidden="1" customHeight="1">
      <c r="D439" s="54"/>
      <c r="E439" s="54"/>
      <c r="F439" s="54"/>
    </row>
    <row r="440" spans="4:6" ht="11.25" hidden="1" customHeight="1">
      <c r="D440" s="54"/>
      <c r="E440" s="54"/>
      <c r="F440" s="54"/>
    </row>
    <row r="441" spans="4:6" ht="11.25" hidden="1" customHeight="1">
      <c r="D441" s="54"/>
      <c r="E441" s="54"/>
      <c r="F441" s="54"/>
    </row>
    <row r="442" spans="4:6" ht="11.25" hidden="1" customHeight="1">
      <c r="D442" s="54"/>
      <c r="E442" s="54"/>
      <c r="F442" s="54"/>
    </row>
    <row r="443" spans="4:6" ht="11.25" hidden="1" customHeight="1">
      <c r="D443" s="54"/>
      <c r="E443" s="54"/>
      <c r="F443" s="54"/>
    </row>
    <row r="444" spans="4:6" ht="11.25" hidden="1" customHeight="1">
      <c r="D444" s="54"/>
      <c r="E444" s="54"/>
      <c r="F444" s="54"/>
    </row>
    <row r="445" spans="4:6" ht="11.25" hidden="1" customHeight="1">
      <c r="D445" s="54"/>
      <c r="E445" s="54"/>
      <c r="F445" s="54"/>
    </row>
    <row r="446" spans="4:6" ht="11.25" hidden="1" customHeight="1">
      <c r="D446" s="54"/>
      <c r="E446" s="54"/>
      <c r="F446" s="54"/>
    </row>
    <row r="447" spans="4:6" ht="11.25" hidden="1" customHeight="1">
      <c r="D447" s="54"/>
      <c r="E447" s="54"/>
      <c r="F447" s="54"/>
    </row>
    <row r="448" spans="4:6" ht="11.25" hidden="1" customHeight="1">
      <c r="D448" s="54"/>
      <c r="E448" s="54"/>
      <c r="F448" s="54"/>
    </row>
    <row r="449" spans="4:6" ht="11.25" hidden="1" customHeight="1">
      <c r="D449" s="54"/>
      <c r="E449" s="54"/>
      <c r="F449" s="54"/>
    </row>
    <row r="450" spans="4:6" ht="11.25" hidden="1" customHeight="1">
      <c r="D450" s="54"/>
      <c r="E450" s="54"/>
      <c r="F450" s="54"/>
    </row>
    <row r="451" spans="4:6" ht="11.25" hidden="1" customHeight="1">
      <c r="D451" s="54"/>
      <c r="E451" s="54"/>
      <c r="F451" s="54"/>
    </row>
    <row r="452" spans="4:6" ht="11.25" hidden="1" customHeight="1">
      <c r="D452" s="54"/>
      <c r="E452" s="54"/>
      <c r="F452" s="54"/>
    </row>
    <row r="453" spans="4:6" ht="11.25" hidden="1" customHeight="1">
      <c r="D453" s="54"/>
      <c r="E453" s="54"/>
      <c r="F453" s="54"/>
    </row>
    <row r="454" spans="4:6" ht="11.25" hidden="1" customHeight="1">
      <c r="D454" s="54"/>
      <c r="E454" s="54"/>
      <c r="F454" s="54"/>
    </row>
    <row r="455" spans="4:6" ht="11.25" hidden="1" customHeight="1">
      <c r="D455" s="54"/>
      <c r="E455" s="54"/>
      <c r="F455" s="54"/>
    </row>
    <row r="456" spans="4:6" ht="11.25" hidden="1" customHeight="1">
      <c r="D456" s="54"/>
      <c r="E456" s="54"/>
      <c r="F456" s="54"/>
    </row>
    <row r="457" spans="4:6" ht="11.25" hidden="1" customHeight="1">
      <c r="D457" s="54"/>
      <c r="E457" s="54"/>
      <c r="F457" s="54"/>
    </row>
    <row r="458" spans="4:6" ht="11.25" hidden="1" customHeight="1">
      <c r="D458" s="54"/>
      <c r="E458" s="54"/>
      <c r="F458" s="54"/>
    </row>
    <row r="459" spans="4:6" ht="11.25" hidden="1" customHeight="1">
      <c r="D459" s="54"/>
      <c r="E459" s="54"/>
      <c r="F459" s="54"/>
    </row>
    <row r="460" spans="4:6" ht="11.25" hidden="1" customHeight="1">
      <c r="D460" s="54"/>
      <c r="E460" s="54"/>
      <c r="F460" s="54"/>
    </row>
    <row r="461" spans="4:6" ht="11.25" hidden="1" customHeight="1">
      <c r="D461" s="54"/>
      <c r="E461" s="54"/>
      <c r="F461" s="54"/>
    </row>
    <row r="462" spans="4:6" ht="11.25" hidden="1" customHeight="1">
      <c r="D462" s="54"/>
      <c r="E462" s="54"/>
      <c r="F462" s="54"/>
    </row>
    <row r="463" spans="4:6" ht="11.25" hidden="1" customHeight="1">
      <c r="D463" s="54"/>
      <c r="E463" s="54"/>
      <c r="F463" s="54"/>
    </row>
    <row r="464" spans="4:6" ht="11.25" hidden="1" customHeight="1">
      <c r="D464" s="54"/>
      <c r="E464" s="54"/>
      <c r="F464" s="54"/>
    </row>
    <row r="465" spans="4:6" ht="11.25" hidden="1" customHeight="1">
      <c r="D465" s="54"/>
      <c r="E465" s="54"/>
      <c r="F465" s="54"/>
    </row>
    <row r="466" spans="4:6" ht="11.25" hidden="1" customHeight="1">
      <c r="D466" s="54"/>
      <c r="E466" s="54"/>
      <c r="F466" s="54"/>
    </row>
    <row r="467" spans="4:6" ht="11.25" hidden="1" customHeight="1">
      <c r="D467" s="54"/>
      <c r="E467" s="54"/>
      <c r="F467" s="54"/>
    </row>
    <row r="468" spans="4:6" ht="11.25" hidden="1" customHeight="1">
      <c r="D468" s="54"/>
      <c r="E468" s="54"/>
      <c r="F468" s="54"/>
    </row>
    <row r="469" spans="4:6" ht="11.25" hidden="1" customHeight="1">
      <c r="D469" s="54"/>
      <c r="E469" s="54"/>
      <c r="F469" s="54"/>
    </row>
    <row r="470" spans="4:6" ht="11.25" hidden="1" customHeight="1">
      <c r="D470" s="54"/>
      <c r="E470" s="54"/>
      <c r="F470" s="54"/>
    </row>
    <row r="471" spans="4:6" ht="11.25" hidden="1" customHeight="1">
      <c r="D471" s="54"/>
      <c r="E471" s="54"/>
      <c r="F471" s="54"/>
    </row>
    <row r="472" spans="4:6" ht="11.25" hidden="1" customHeight="1">
      <c r="D472" s="54"/>
      <c r="E472" s="54"/>
      <c r="F472" s="54"/>
    </row>
    <row r="473" spans="4:6" ht="11.25" hidden="1" customHeight="1">
      <c r="D473" s="54"/>
      <c r="E473" s="54"/>
      <c r="F473" s="54"/>
    </row>
    <row r="474" spans="4:6" ht="11.25" hidden="1" customHeight="1">
      <c r="D474" s="54"/>
      <c r="E474" s="54"/>
      <c r="F474" s="54"/>
    </row>
    <row r="475" spans="4:6" ht="11.25" hidden="1" customHeight="1">
      <c r="D475" s="54"/>
      <c r="E475" s="54"/>
      <c r="F475" s="54"/>
    </row>
    <row r="476" spans="4:6" ht="11.25" hidden="1" customHeight="1">
      <c r="D476" s="54"/>
      <c r="E476" s="54"/>
      <c r="F476" s="54"/>
    </row>
    <row r="477" spans="4:6" ht="11.25" hidden="1" customHeight="1">
      <c r="D477" s="54"/>
      <c r="E477" s="54"/>
      <c r="F477" s="54"/>
    </row>
    <row r="478" spans="4:6" ht="11.25" hidden="1" customHeight="1">
      <c r="D478" s="54"/>
      <c r="E478" s="54"/>
      <c r="F478" s="54"/>
    </row>
    <row r="479" spans="4:6" ht="11.25" hidden="1" customHeight="1">
      <c r="D479" s="54"/>
      <c r="E479" s="54"/>
      <c r="F479" s="54"/>
    </row>
    <row r="480" spans="4:6" ht="11.25" hidden="1" customHeight="1">
      <c r="D480" s="54"/>
      <c r="E480" s="54"/>
      <c r="F480" s="54"/>
    </row>
    <row r="481" spans="4:6" ht="11.25" hidden="1" customHeight="1">
      <c r="D481" s="54"/>
      <c r="E481" s="54"/>
      <c r="F481" s="54"/>
    </row>
    <row r="482" spans="4:6" ht="11.25" hidden="1" customHeight="1">
      <c r="D482" s="54"/>
      <c r="E482" s="54"/>
      <c r="F482" s="54"/>
    </row>
    <row r="483" spans="4:6" ht="11.25" hidden="1" customHeight="1">
      <c r="D483" s="54"/>
      <c r="E483" s="54"/>
      <c r="F483" s="54"/>
    </row>
    <row r="484" spans="4:6" ht="11.25" hidden="1" customHeight="1">
      <c r="D484" s="54"/>
      <c r="E484" s="54"/>
      <c r="F484" s="54"/>
    </row>
    <row r="485" spans="4:6" ht="11.25" hidden="1" customHeight="1">
      <c r="D485" s="54"/>
      <c r="E485" s="54"/>
      <c r="F485" s="54"/>
    </row>
    <row r="486" spans="4:6" ht="11.25" hidden="1" customHeight="1">
      <c r="D486" s="54"/>
      <c r="E486" s="54"/>
      <c r="F486" s="54"/>
    </row>
    <row r="487" spans="4:6" ht="11.25" hidden="1" customHeight="1">
      <c r="D487" s="54"/>
      <c r="E487" s="54"/>
      <c r="F487" s="54"/>
    </row>
    <row r="488" spans="4:6" ht="11.25" hidden="1" customHeight="1">
      <c r="D488" s="54"/>
      <c r="E488" s="54"/>
      <c r="F488" s="54"/>
    </row>
    <row r="489" spans="4:6" ht="11.25" hidden="1" customHeight="1">
      <c r="D489" s="54"/>
      <c r="E489" s="54"/>
      <c r="F489" s="54"/>
    </row>
    <row r="490" spans="4:6" ht="11.25" hidden="1" customHeight="1">
      <c r="D490" s="54"/>
      <c r="E490" s="54"/>
      <c r="F490" s="54"/>
    </row>
    <row r="491" spans="4:6" ht="11.25" hidden="1" customHeight="1">
      <c r="D491" s="54"/>
      <c r="E491" s="54"/>
      <c r="F491" s="54"/>
    </row>
    <row r="492" spans="4:6" ht="11.25" hidden="1" customHeight="1">
      <c r="D492" s="54"/>
      <c r="E492" s="54"/>
      <c r="F492" s="54"/>
    </row>
    <row r="493" spans="4:6" ht="11.25" hidden="1" customHeight="1">
      <c r="D493" s="54"/>
      <c r="E493" s="54"/>
      <c r="F493" s="54"/>
    </row>
    <row r="494" spans="4:6" ht="11.25" hidden="1" customHeight="1">
      <c r="D494" s="54"/>
      <c r="E494" s="54"/>
      <c r="F494" s="54"/>
    </row>
    <row r="495" spans="4:6" ht="11.25" hidden="1" customHeight="1">
      <c r="D495" s="54"/>
      <c r="E495" s="54"/>
      <c r="F495" s="54"/>
    </row>
    <row r="496" spans="4:6" ht="11.25" hidden="1" customHeight="1">
      <c r="D496" s="54"/>
      <c r="E496" s="54"/>
      <c r="F496" s="54"/>
    </row>
    <row r="497" spans="4:6" ht="11.25" hidden="1" customHeight="1">
      <c r="D497" s="54"/>
      <c r="E497" s="54"/>
      <c r="F497" s="54"/>
    </row>
    <row r="498" spans="4:6" ht="11.25" hidden="1" customHeight="1">
      <c r="D498" s="54"/>
      <c r="E498" s="54"/>
      <c r="F498" s="54"/>
    </row>
    <row r="499" spans="4:6" ht="11.25" hidden="1" customHeight="1">
      <c r="D499" s="54"/>
      <c r="E499" s="54"/>
      <c r="F499" s="54"/>
    </row>
    <row r="500" spans="4:6" ht="11.25" hidden="1" customHeight="1">
      <c r="D500" s="54"/>
      <c r="E500" s="54"/>
      <c r="F500" s="54"/>
    </row>
    <row r="501" spans="4:6" ht="11.25" hidden="1" customHeight="1">
      <c r="D501" s="54"/>
      <c r="E501" s="54"/>
      <c r="F501" s="54"/>
    </row>
    <row r="502" spans="4:6" ht="11.25" hidden="1" customHeight="1">
      <c r="D502" s="54"/>
      <c r="E502" s="54"/>
      <c r="F502" s="54"/>
    </row>
    <row r="503" spans="4:6" ht="11.25" hidden="1" customHeight="1">
      <c r="D503" s="54"/>
      <c r="E503" s="54"/>
      <c r="F503" s="54"/>
    </row>
    <row r="504" spans="4:6" ht="11.25" hidden="1" customHeight="1">
      <c r="D504" s="54"/>
      <c r="E504" s="54"/>
      <c r="F504" s="54"/>
    </row>
    <row r="505" spans="4:6" ht="11.25" hidden="1" customHeight="1">
      <c r="D505" s="54"/>
      <c r="E505" s="54"/>
      <c r="F505" s="54"/>
    </row>
    <row r="506" spans="4:6" ht="11.25" hidden="1" customHeight="1">
      <c r="D506" s="54"/>
      <c r="E506" s="54"/>
      <c r="F506" s="54"/>
    </row>
    <row r="507" spans="4:6" ht="11.25" hidden="1" customHeight="1">
      <c r="D507" s="54"/>
      <c r="E507" s="54"/>
      <c r="F507" s="54"/>
    </row>
    <row r="508" spans="4:6" ht="11.25" hidden="1" customHeight="1">
      <c r="D508" s="54"/>
      <c r="E508" s="54"/>
      <c r="F508" s="54"/>
    </row>
    <row r="509" spans="4:6" ht="11.25" hidden="1" customHeight="1">
      <c r="D509" s="54"/>
      <c r="E509" s="54"/>
      <c r="F509" s="54"/>
    </row>
    <row r="510" spans="4:6" ht="11.25" hidden="1" customHeight="1">
      <c r="D510" s="54"/>
      <c r="E510" s="54"/>
      <c r="F510" s="54"/>
    </row>
    <row r="511" spans="4:6" ht="11.25" hidden="1" customHeight="1">
      <c r="D511" s="54"/>
      <c r="E511" s="54"/>
      <c r="F511" s="54"/>
    </row>
    <row r="512" spans="4:6" ht="11.25" hidden="1" customHeight="1">
      <c r="D512" s="54"/>
      <c r="E512" s="54"/>
      <c r="F512" s="54"/>
    </row>
    <row r="513" spans="4:6" ht="11.25" hidden="1" customHeight="1">
      <c r="D513" s="54"/>
      <c r="E513" s="54"/>
      <c r="F513" s="54"/>
    </row>
    <row r="514" spans="4:6" ht="11.25" hidden="1" customHeight="1">
      <c r="D514" s="54"/>
      <c r="E514" s="54"/>
      <c r="F514" s="54"/>
    </row>
    <row r="515" spans="4:6" ht="11.25" hidden="1" customHeight="1">
      <c r="D515" s="54"/>
      <c r="E515" s="54"/>
      <c r="F515" s="54"/>
    </row>
    <row r="516" spans="4:6" ht="11.25" hidden="1" customHeight="1">
      <c r="D516" s="54"/>
      <c r="E516" s="54"/>
      <c r="F516" s="54"/>
    </row>
    <row r="517" spans="4:6" ht="11.25" hidden="1" customHeight="1">
      <c r="D517" s="54"/>
      <c r="E517" s="54"/>
      <c r="F517" s="54"/>
    </row>
    <row r="518" spans="4:6" ht="11.25" hidden="1" customHeight="1">
      <c r="D518" s="54"/>
      <c r="E518" s="54"/>
      <c r="F518" s="54"/>
    </row>
    <row r="519" spans="4:6" ht="11.25" hidden="1" customHeight="1">
      <c r="D519" s="54"/>
      <c r="E519" s="54"/>
      <c r="F519" s="54"/>
    </row>
    <row r="520" spans="4:6" ht="11.25" hidden="1" customHeight="1">
      <c r="D520" s="54"/>
      <c r="E520" s="54"/>
      <c r="F520" s="54"/>
    </row>
    <row r="521" spans="4:6" ht="11.25" hidden="1" customHeight="1">
      <c r="D521" s="54"/>
      <c r="E521" s="54"/>
      <c r="F521" s="54"/>
    </row>
    <row r="522" spans="4:6" ht="11.25" hidden="1" customHeight="1">
      <c r="D522" s="54"/>
      <c r="E522" s="54"/>
      <c r="F522" s="54"/>
    </row>
    <row r="523" spans="4:6" ht="11.25" hidden="1" customHeight="1">
      <c r="D523" s="54"/>
      <c r="E523" s="54"/>
      <c r="F523" s="54"/>
    </row>
    <row r="524" spans="4:6" ht="11.25" hidden="1" customHeight="1">
      <c r="D524" s="54"/>
      <c r="E524" s="54"/>
      <c r="F524" s="54"/>
    </row>
    <row r="525" spans="4:6" ht="11.25" hidden="1" customHeight="1">
      <c r="D525" s="54"/>
      <c r="E525" s="54"/>
      <c r="F525" s="54"/>
    </row>
    <row r="526" spans="4:6" ht="11.25" hidden="1" customHeight="1">
      <c r="D526" s="54"/>
      <c r="E526" s="54"/>
      <c r="F526" s="54"/>
    </row>
    <row r="527" spans="4:6" ht="11.25" hidden="1" customHeight="1">
      <c r="D527" s="54"/>
      <c r="E527" s="54"/>
      <c r="F527" s="54"/>
    </row>
    <row r="528" spans="4:6" ht="11.25" hidden="1" customHeight="1">
      <c r="D528" s="54"/>
      <c r="E528" s="54"/>
      <c r="F528" s="54"/>
    </row>
    <row r="529" spans="4:6" ht="11.25" hidden="1" customHeight="1">
      <c r="D529" s="54"/>
      <c r="E529" s="54"/>
      <c r="F529" s="54"/>
    </row>
    <row r="530" spans="4:6" ht="11.25" hidden="1" customHeight="1">
      <c r="D530" s="54"/>
      <c r="E530" s="54"/>
      <c r="F530" s="54"/>
    </row>
    <row r="531" spans="4:6" ht="11.25" hidden="1" customHeight="1">
      <c r="D531" s="54"/>
      <c r="E531" s="54"/>
      <c r="F531" s="54"/>
    </row>
    <row r="532" spans="4:6" ht="11.25" hidden="1" customHeight="1">
      <c r="D532" s="54"/>
      <c r="E532" s="54"/>
      <c r="F532" s="54"/>
    </row>
    <row r="533" spans="4:6" ht="11.25" hidden="1" customHeight="1">
      <c r="D533" s="54"/>
      <c r="E533" s="54"/>
      <c r="F533" s="54"/>
    </row>
    <row r="534" spans="4:6" ht="11.25" hidden="1" customHeight="1">
      <c r="D534" s="54"/>
      <c r="E534" s="54"/>
      <c r="F534" s="54"/>
    </row>
    <row r="535" spans="4:6" ht="11.25" hidden="1" customHeight="1">
      <c r="D535" s="54"/>
      <c r="E535" s="54"/>
      <c r="F535" s="54"/>
    </row>
    <row r="536" spans="4:6" ht="11.25" hidden="1" customHeight="1">
      <c r="D536" s="54"/>
      <c r="E536" s="54"/>
      <c r="F536" s="54"/>
    </row>
    <row r="537" spans="4:6" ht="11.25" hidden="1" customHeight="1">
      <c r="D537" s="54"/>
      <c r="E537" s="54"/>
      <c r="F537" s="54"/>
    </row>
    <row r="538" spans="4:6" ht="11.25" hidden="1" customHeight="1">
      <c r="D538" s="54"/>
      <c r="E538" s="54"/>
      <c r="F538" s="54"/>
    </row>
    <row r="539" spans="4:6" ht="11.25" hidden="1" customHeight="1">
      <c r="D539" s="54"/>
      <c r="E539" s="54"/>
      <c r="F539" s="54"/>
    </row>
    <row r="540" spans="4:6" ht="11.25" hidden="1" customHeight="1">
      <c r="D540" s="54"/>
      <c r="E540" s="54"/>
      <c r="F540" s="54"/>
    </row>
    <row r="541" spans="4:6" ht="11.25" hidden="1" customHeight="1">
      <c r="D541" s="54"/>
      <c r="E541" s="54"/>
      <c r="F541" s="54"/>
    </row>
    <row r="542" spans="4:6" ht="11.25" hidden="1" customHeight="1">
      <c r="D542" s="54"/>
      <c r="E542" s="54"/>
      <c r="F542" s="54"/>
    </row>
    <row r="543" spans="4:6" ht="11.25" hidden="1" customHeight="1">
      <c r="D543" s="54"/>
      <c r="E543" s="54"/>
      <c r="F543" s="54"/>
    </row>
    <row r="544" spans="4:6" ht="11.25" hidden="1" customHeight="1">
      <c r="D544" s="54"/>
      <c r="E544" s="54"/>
      <c r="F544" s="54"/>
    </row>
    <row r="545" spans="4:6" ht="11.25" hidden="1" customHeight="1">
      <c r="D545" s="54"/>
      <c r="E545" s="54"/>
      <c r="F545" s="54"/>
    </row>
  </sheetData>
  <sheetProtection password="DF8B" sheet="1" objects="1" scenarios="1" selectLockedCells="1" selectUnlockedCells="1"/>
  <mergeCells count="6">
    <mergeCell ref="B2:F2"/>
    <mergeCell ref="C4:F4"/>
    <mergeCell ref="B75:F75"/>
    <mergeCell ref="B76:F76"/>
    <mergeCell ref="B5:E5"/>
    <mergeCell ref="B6:E6"/>
  </mergeCells>
  <printOptions horizontalCentered="1"/>
  <pageMargins left="0.39370078740157483" right="0.39370078740157483" top="0.98425196850393704" bottom="0.98425196850393704" header="0.39370078740157483" footer="0.3937007874015748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466"/>
  <sheetViews>
    <sheetView showGridLines="0" zoomScale="80" zoomScaleNormal="80" workbookViewId="0">
      <selection activeCell="B23" sqref="B23"/>
    </sheetView>
  </sheetViews>
  <sheetFormatPr defaultColWidth="0" defaultRowHeight="11.25" customHeight="1" zeroHeight="1"/>
  <cols>
    <col min="1" max="1" width="1.375" style="181" customWidth="1"/>
    <col min="2" max="2" width="32.125" style="209" customWidth="1"/>
    <col min="3" max="3" width="10" style="209" bestFit="1" customWidth="1"/>
    <col min="4" max="4" width="1.625" style="212" customWidth="1"/>
    <col min="5" max="5" width="9.625" style="209" customWidth="1"/>
    <col min="6" max="6" width="1.625" style="212" customWidth="1"/>
    <col min="7" max="7" width="9.625" style="209" customWidth="1"/>
    <col min="8" max="8" width="1.625" style="212" customWidth="1"/>
    <col min="9" max="9" width="9.625" style="209" customWidth="1"/>
    <col min="10" max="10" width="1.625" style="212" customWidth="1"/>
    <col min="11" max="11" width="9.625" style="209" customWidth="1"/>
    <col min="12" max="12" width="1.625" style="212" customWidth="1"/>
    <col min="13" max="13" width="9.625" style="209" customWidth="1"/>
    <col min="14" max="14" width="1.625" style="212" customWidth="1"/>
    <col min="15" max="15" width="9.625" style="209" customWidth="1"/>
    <col min="16" max="16" width="1.625" style="212" customWidth="1"/>
    <col min="17" max="17" width="9.625" style="209" customWidth="1"/>
    <col min="18" max="18" width="1.625" style="212" customWidth="1"/>
    <col min="19" max="19" width="9.625" style="209" customWidth="1"/>
    <col min="20" max="20" width="1.625" style="212" customWidth="1"/>
    <col min="21" max="21" width="9.625" style="209" customWidth="1"/>
    <col min="22" max="22" width="1.625" style="212" customWidth="1"/>
    <col min="23" max="23" width="9.625" style="209" customWidth="1"/>
    <col min="24" max="24" width="1.625" style="212" customWidth="1"/>
    <col min="25" max="25" width="9.625" style="209" customWidth="1"/>
    <col min="26" max="26" width="1.625" style="212" customWidth="1"/>
    <col min="27" max="27" width="9.625" style="209" customWidth="1"/>
    <col min="28" max="28" width="1.625" style="212" customWidth="1"/>
    <col min="29" max="29" width="9.625" style="209" customWidth="1"/>
    <col min="30" max="30" width="1.625" style="212" customWidth="1"/>
    <col min="31" max="31" width="9.625" style="209" customWidth="1"/>
    <col min="32" max="32" width="1.625" style="212" customWidth="1"/>
    <col min="33" max="33" width="9.625" style="209" customWidth="1"/>
    <col min="34" max="34" width="1.625" style="209" customWidth="1"/>
    <col min="35" max="35" width="1.625" style="218" hidden="1" customWidth="1"/>
    <col min="36" max="36" width="44.75" style="209" hidden="1" customWidth="1"/>
    <col min="37" max="37" width="10.5" style="209" hidden="1" customWidth="1"/>
    <col min="38" max="38" width="8.125" style="213" hidden="1" customWidth="1"/>
    <col min="39" max="39" width="1.375" style="209" hidden="1" customWidth="1"/>
    <col min="40" max="40" width="8.125" style="213" hidden="1" customWidth="1"/>
    <col min="41" max="41" width="1.375" style="209" hidden="1" customWidth="1"/>
    <col min="42" max="42" width="8.125" style="213" hidden="1" customWidth="1"/>
    <col min="43" max="43" width="1.375" style="209" hidden="1" customWidth="1"/>
    <col min="44" max="44" width="8.125" style="213" hidden="1" customWidth="1"/>
    <col min="45" max="45" width="1.375" style="209" hidden="1" customWidth="1"/>
    <col min="46" max="46" width="8.125" style="213" hidden="1" customWidth="1"/>
    <col min="47" max="47" width="1.375" style="209" hidden="1" customWidth="1"/>
    <col min="48" max="48" width="8.125" style="213" hidden="1" customWidth="1"/>
    <col min="49" max="49" width="1.375" style="209" hidden="1" customWidth="1"/>
    <col min="50" max="50" width="8.125" style="213" hidden="1" customWidth="1"/>
    <col min="51" max="51" width="1" style="209" hidden="1" customWidth="1"/>
    <col min="52" max="52" width="8.125" style="213" hidden="1" customWidth="1"/>
    <col min="53" max="53" width="1" style="209" hidden="1" customWidth="1"/>
    <col min="54" max="54" width="8.125" style="213" hidden="1" customWidth="1"/>
    <col min="55" max="55" width="1" style="209" hidden="1" customWidth="1"/>
    <col min="56" max="56" width="8.125" style="213" hidden="1" customWidth="1"/>
    <col min="57" max="57" width="1.25" style="209" hidden="1" customWidth="1"/>
    <col min="58" max="58" width="8.75" style="213" hidden="1" customWidth="1"/>
    <col min="59" max="59" width="1.25" style="209" hidden="1" customWidth="1"/>
    <col min="60" max="60" width="8.125" style="213" hidden="1" customWidth="1"/>
    <col min="61" max="61" width="1.375" style="209" hidden="1" customWidth="1"/>
    <col min="62" max="62" width="11.5" style="213" hidden="1" customWidth="1"/>
    <col min="63" max="63" width="1.5" style="181" hidden="1" customWidth="1"/>
    <col min="64" max="132" width="0" style="181" hidden="1" customWidth="1"/>
    <col min="133" max="16384" width="9" style="209" hidden="1"/>
  </cols>
  <sheetData>
    <row r="1" spans="1:62">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208"/>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row>
    <row r="2" spans="1:62">
      <c r="B2" s="181"/>
      <c r="C2" s="181"/>
      <c r="D2" s="181"/>
      <c r="E2" s="181"/>
      <c r="F2" s="181"/>
      <c r="G2" s="181"/>
      <c r="H2" s="181"/>
      <c r="I2" s="181"/>
      <c r="J2" s="181"/>
      <c r="K2" s="181"/>
      <c r="L2" s="181"/>
      <c r="M2" s="181"/>
      <c r="N2" s="181"/>
      <c r="O2" s="181"/>
      <c r="P2" s="181"/>
      <c r="Q2" s="181"/>
      <c r="R2" s="181"/>
      <c r="S2" s="485" t="str">
        <f>+ID!D2</f>
        <v>JP Sava centar - Beograd</v>
      </c>
      <c r="T2" s="485"/>
      <c r="U2" s="485"/>
      <c r="V2" s="485"/>
      <c r="W2" s="485"/>
      <c r="X2" s="485"/>
      <c r="Y2" s="485"/>
      <c r="Z2" s="485"/>
      <c r="AA2" s="485"/>
      <c r="AB2" s="485"/>
      <c r="AC2" s="485"/>
      <c r="AD2" s="485"/>
      <c r="AE2" s="485"/>
      <c r="AF2" s="485"/>
      <c r="AG2" s="485"/>
      <c r="AH2" s="181"/>
      <c r="AI2" s="208"/>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row>
    <row r="3" spans="1:62">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208"/>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row>
    <row r="4" spans="1:62" ht="15" customHeight="1">
      <c r="B4" s="486" t="s">
        <v>806</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181"/>
      <c r="AI4" s="208"/>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row>
    <row r="5" spans="1:62">
      <c r="B5" s="468" t="s">
        <v>674</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181"/>
      <c r="AI5" s="208"/>
    </row>
    <row r="6" spans="1:62">
      <c r="B6" s="359" t="s">
        <v>537</v>
      </c>
      <c r="C6" s="359"/>
      <c r="D6" s="359"/>
      <c r="E6" s="359"/>
      <c r="F6" s="359"/>
      <c r="G6" s="359"/>
      <c r="H6" s="359"/>
      <c r="I6" s="359"/>
      <c r="J6" s="359"/>
      <c r="K6" s="359"/>
      <c r="L6" s="359"/>
      <c r="M6" s="359"/>
      <c r="N6" s="359"/>
      <c r="O6" s="210"/>
      <c r="P6" s="211"/>
      <c r="Q6" s="210"/>
      <c r="R6" s="211"/>
      <c r="S6" s="210"/>
      <c r="T6" s="211"/>
      <c r="U6" s="210"/>
      <c r="V6" s="211"/>
      <c r="W6" s="210"/>
      <c r="X6" s="211"/>
      <c r="Y6" s="210"/>
      <c r="Z6" s="211"/>
      <c r="AA6" s="210"/>
      <c r="AB6" s="211"/>
      <c r="AC6" s="210"/>
      <c r="AD6" s="211"/>
      <c r="AE6" s="210"/>
      <c r="AG6" s="211"/>
      <c r="AH6" s="181"/>
      <c r="AI6" s="208"/>
    </row>
    <row r="7" spans="1:62">
      <c r="B7" s="224"/>
      <c r="C7" s="224"/>
      <c r="D7" s="224"/>
      <c r="E7" s="224"/>
      <c r="F7" s="224"/>
      <c r="G7" s="224"/>
      <c r="H7" s="224"/>
      <c r="I7" s="224"/>
      <c r="J7" s="224"/>
      <c r="K7" s="224"/>
      <c r="L7" s="224"/>
      <c r="M7" s="224"/>
      <c r="N7" s="224"/>
      <c r="O7" s="210"/>
      <c r="P7" s="211"/>
      <c r="Q7" s="210"/>
      <c r="R7" s="211"/>
      <c r="S7" s="210"/>
      <c r="T7" s="211"/>
      <c r="U7" s="210"/>
      <c r="V7" s="211"/>
      <c r="W7" s="210"/>
      <c r="X7" s="211"/>
      <c r="Y7" s="210"/>
      <c r="Z7" s="211"/>
      <c r="AA7" s="210"/>
      <c r="AB7" s="211"/>
      <c r="AC7" s="210"/>
      <c r="AD7" s="211"/>
      <c r="AE7" s="210"/>
      <c r="AG7" s="211"/>
      <c r="AH7" s="181"/>
      <c r="AI7" s="208"/>
    </row>
    <row r="8" spans="1:62" ht="11.25" customHeight="1">
      <c r="B8" s="210"/>
      <c r="C8" s="210"/>
      <c r="D8" s="211"/>
      <c r="E8" s="493" t="s">
        <v>788</v>
      </c>
      <c r="F8" s="494"/>
      <c r="G8" s="494"/>
      <c r="H8" s="494"/>
      <c r="I8" s="494"/>
      <c r="J8" s="494"/>
      <c r="K8" s="494"/>
      <c r="L8" s="494"/>
      <c r="M8" s="494"/>
      <c r="N8" s="494"/>
      <c r="O8" s="495"/>
      <c r="P8" s="211"/>
      <c r="Q8" s="479" t="s">
        <v>789</v>
      </c>
      <c r="R8" s="480"/>
      <c r="S8" s="480"/>
      <c r="T8" s="480"/>
      <c r="U8" s="480"/>
      <c r="V8" s="480"/>
      <c r="W8" s="480"/>
      <c r="X8" s="480"/>
      <c r="Y8" s="480"/>
      <c r="Z8" s="480"/>
      <c r="AA8" s="480"/>
      <c r="AB8" s="480"/>
      <c r="AC8" s="481"/>
      <c r="AD8" s="211"/>
      <c r="AE8" s="210"/>
      <c r="AF8" s="211"/>
      <c r="AG8" s="181"/>
      <c r="AH8" s="181"/>
      <c r="AI8" s="208"/>
    </row>
    <row r="9" spans="1:62" s="68" customFormat="1" ht="101.25">
      <c r="A9" s="181"/>
      <c r="B9" s="66" t="s">
        <v>675</v>
      </c>
      <c r="C9" s="409" t="s">
        <v>534</v>
      </c>
      <c r="D9" s="212"/>
      <c r="E9" s="397" t="s">
        <v>778</v>
      </c>
      <c r="F9" s="407"/>
      <c r="G9" s="397" t="s">
        <v>779</v>
      </c>
      <c r="H9" s="407"/>
      <c r="I9" s="399" t="s">
        <v>780</v>
      </c>
      <c r="J9" s="399"/>
      <c r="K9" s="399" t="s">
        <v>781</v>
      </c>
      <c r="L9" s="407"/>
      <c r="M9" s="397" t="s">
        <v>782</v>
      </c>
      <c r="N9" s="407"/>
      <c r="O9" s="397" t="s">
        <v>783</v>
      </c>
      <c r="P9" s="407"/>
      <c r="Q9" s="400" t="s">
        <v>784</v>
      </c>
      <c r="R9" s="407"/>
      <c r="S9" s="401" t="s">
        <v>757</v>
      </c>
      <c r="T9" s="401"/>
      <c r="U9" s="402" t="s">
        <v>760</v>
      </c>
      <c r="V9" s="401"/>
      <c r="W9" s="402" t="s">
        <v>785</v>
      </c>
      <c r="X9" s="401"/>
      <c r="Y9" s="402" t="s">
        <v>763</v>
      </c>
      <c r="Z9" s="401"/>
      <c r="AA9" s="402" t="s">
        <v>765</v>
      </c>
      <c r="AB9" s="401"/>
      <c r="AC9" s="402" t="s">
        <v>766</v>
      </c>
      <c r="AD9" s="408"/>
      <c r="AE9" s="397" t="s">
        <v>786</v>
      </c>
      <c r="AF9" s="408"/>
      <c r="AG9" s="397" t="s">
        <v>787</v>
      </c>
      <c r="AI9" s="403"/>
      <c r="AJ9" s="404"/>
      <c r="AK9" s="404"/>
      <c r="AL9" s="405"/>
      <c r="AM9" s="404"/>
      <c r="AN9" s="405"/>
      <c r="AO9" s="404"/>
      <c r="AP9" s="405"/>
      <c r="AQ9" s="404"/>
      <c r="AR9" s="405"/>
      <c r="AS9" s="404"/>
      <c r="AT9" s="405"/>
      <c r="AU9" s="404"/>
      <c r="AV9" s="405"/>
      <c r="AW9" s="404"/>
      <c r="AX9" s="405"/>
      <c r="AY9" s="404"/>
      <c r="AZ9" s="405"/>
      <c r="BA9" s="404"/>
      <c r="BB9" s="405"/>
      <c r="BC9" s="404"/>
      <c r="BD9" s="405"/>
      <c r="BE9" s="404"/>
      <c r="BF9" s="405"/>
      <c r="BG9" s="404"/>
      <c r="BH9" s="405"/>
      <c r="BI9" s="404"/>
      <c r="BJ9" s="405"/>
    </row>
    <row r="10" spans="1:62">
      <c r="B10" s="41"/>
      <c r="C10" s="361"/>
      <c r="E10" s="185"/>
      <c r="G10" s="185"/>
      <c r="I10" s="185"/>
      <c r="K10" s="185"/>
      <c r="M10" s="185"/>
      <c r="O10" s="185"/>
      <c r="Q10" s="185"/>
      <c r="S10" s="185"/>
      <c r="U10" s="185"/>
      <c r="W10" s="185"/>
      <c r="Y10" s="185"/>
      <c r="AA10" s="185"/>
      <c r="AC10" s="185"/>
      <c r="AE10" s="185"/>
      <c r="AG10" s="185"/>
      <c r="AH10" s="181"/>
      <c r="AI10" s="208"/>
    </row>
    <row r="11" spans="1:62">
      <c r="B11" s="406" t="s">
        <v>790</v>
      </c>
      <c r="C11" s="361" t="str">
        <f>IF(+Kapital!C6=0," ",Kapital!C6)</f>
        <v xml:space="preserve"> </v>
      </c>
      <c r="E11" s="51"/>
      <c r="F11" s="214"/>
      <c r="G11" s="51"/>
      <c r="H11" s="214"/>
      <c r="I11" s="51"/>
      <c r="J11" s="214"/>
      <c r="K11" s="51"/>
      <c r="L11" s="214"/>
      <c r="M11" s="51"/>
      <c r="N11" s="214"/>
      <c r="O11" s="51"/>
      <c r="P11" s="214"/>
      <c r="Q11" s="51"/>
      <c r="R11" s="214"/>
      <c r="S11" s="51"/>
      <c r="T11" s="214"/>
      <c r="U11" s="51"/>
      <c r="V11" s="214"/>
      <c r="W11" s="51"/>
      <c r="X11" s="214"/>
      <c r="Y11" s="51"/>
      <c r="Z11" s="214"/>
      <c r="AA11" s="51"/>
      <c r="AB11" s="214"/>
      <c r="AC11" s="51"/>
      <c r="AD11" s="214"/>
      <c r="AE11" s="51"/>
      <c r="AF11" s="214"/>
      <c r="AG11" s="51"/>
      <c r="AH11" s="181"/>
      <c r="AI11" s="208"/>
    </row>
    <row r="12" spans="1:62" ht="5.0999999999999996" customHeight="1">
      <c r="B12" s="41"/>
      <c r="C12" s="41"/>
      <c r="E12" s="53"/>
      <c r="G12" s="53"/>
      <c r="I12" s="53"/>
      <c r="K12" s="53"/>
      <c r="M12" s="53"/>
      <c r="O12" s="53"/>
      <c r="Q12" s="53"/>
      <c r="S12" s="53"/>
      <c r="U12" s="53"/>
      <c r="W12" s="53"/>
      <c r="Y12" s="53"/>
      <c r="AA12" s="53"/>
      <c r="AC12" s="53"/>
      <c r="AE12" s="53"/>
      <c r="AG12" s="53"/>
      <c r="AH12" s="181"/>
      <c r="AI12" s="208"/>
    </row>
    <row r="13" spans="1:62">
      <c r="B13" s="398" t="s">
        <v>791</v>
      </c>
      <c r="C13" s="361" t="str">
        <f>IF(+Kapital!C8=0," ",Kapital!C8)</f>
        <v xml:space="preserve"> </v>
      </c>
      <c r="E13" s="362" t="str">
        <f>IF(+Kapital!E8=0," ",Kapital!E8)</f>
        <v xml:space="preserve"> </v>
      </c>
      <c r="G13" s="362" t="str">
        <f>IF(+Kapital!G8=0," ",Kapital!G8)</f>
        <v xml:space="preserve"> </v>
      </c>
      <c r="I13" s="362" t="str">
        <f>IF(+Kapital!I8=0," ",Kapital!I8)</f>
        <v xml:space="preserve"> </v>
      </c>
      <c r="K13" s="362">
        <f>IF(+Kapital!K8=0," ",Kapital!K8)</f>
        <v>225801</v>
      </c>
      <c r="M13" s="362" t="str">
        <f>IF(+Kapital!M8=0," ",Kapital!M8)</f>
        <v xml:space="preserve"> </v>
      </c>
      <c r="O13" s="362" t="str">
        <f>IF(+Kapital!O8=0," ",Kapital!O8)</f>
        <v xml:space="preserve"> </v>
      </c>
      <c r="Q13" s="362" t="str">
        <f>IF(+Kapital!Q8=0," ",Kapital!Q8)</f>
        <v xml:space="preserve"> </v>
      </c>
      <c r="S13" s="362" t="str">
        <f>IF(+Kapital!S8=0," ",Kapital!S8)</f>
        <v xml:space="preserve"> </v>
      </c>
      <c r="U13" s="362" t="str">
        <f>IF(+Kapital!U8=0," ",Kapital!U8)</f>
        <v xml:space="preserve"> </v>
      </c>
      <c r="W13" s="362" t="str">
        <f>IF(+Kapital!W8=0," ",Kapital!W8)</f>
        <v xml:space="preserve"> </v>
      </c>
      <c r="Y13" s="362" t="str">
        <f>IF(+Kapital!Y8=0," ",Kapital!Y8)</f>
        <v xml:space="preserve"> </v>
      </c>
      <c r="AA13" s="362" t="str">
        <f>IF(+Kapital!AA8=0," ",Kapital!AA8)</f>
        <v xml:space="preserve"> </v>
      </c>
      <c r="AC13" s="362" t="str">
        <f>IF(+Kapital!AC8=0," ",Kapital!AC8)</f>
        <v xml:space="preserve"> </v>
      </c>
      <c r="AE13" s="483" t="str">
        <f>IF(+Kapital!AE8=0," ",Kapital!AE8)</f>
        <v xml:space="preserve"> </v>
      </c>
      <c r="AG13" s="483">
        <f>IF(+Kapital!AG8=0," ",Kapital!AG8)</f>
        <v>179391</v>
      </c>
      <c r="AH13" s="181"/>
      <c r="AI13" s="208"/>
    </row>
    <row r="14" spans="1:62">
      <c r="B14" s="398" t="s">
        <v>792</v>
      </c>
      <c r="C14" s="361" t="str">
        <f>IF(+Kapital!C9=0," ",Kapital!C9)</f>
        <v xml:space="preserve"> </v>
      </c>
      <c r="E14" s="363">
        <f>IF(+Kapital!E9=0," ",Kapital!E9)</f>
        <v>46410</v>
      </c>
      <c r="G14" s="363" t="str">
        <f>IF(+Kapital!G9=0," ",Kapital!G9)</f>
        <v xml:space="preserve"> </v>
      </c>
      <c r="I14" s="363" t="str">
        <f>IF(+Kapital!I9=0," ",Kapital!I9)</f>
        <v xml:space="preserve"> </v>
      </c>
      <c r="K14" s="363" t="str">
        <f>IF(+Kapital!K9=0," ",Kapital!K9)</f>
        <v xml:space="preserve"> </v>
      </c>
      <c r="M14" s="363" t="str">
        <f>IF(+Kapital!M9=0," ",Kapital!M9)</f>
        <v xml:space="preserve"> </v>
      </c>
      <c r="O14" s="363" t="str">
        <f>IF(+Kapital!O9=0," ",Kapital!O9)</f>
        <v xml:space="preserve"> </v>
      </c>
      <c r="Q14" s="363" t="str">
        <f>IF(+Kapital!Q9=0," ",Kapital!Q9)</f>
        <v xml:space="preserve"> </v>
      </c>
      <c r="S14" s="363" t="str">
        <f>IF(+Kapital!S9=0," ",Kapital!S9)</f>
        <v xml:space="preserve"> </v>
      </c>
      <c r="U14" s="363" t="str">
        <f>IF(+Kapital!U9=0," ",Kapital!U9)</f>
        <v xml:space="preserve"> </v>
      </c>
      <c r="W14" s="363" t="str">
        <f>IF(+Kapital!W9=0," ",Kapital!W9)</f>
        <v xml:space="preserve"> </v>
      </c>
      <c r="Y14" s="363" t="str">
        <f>IF(+Kapital!Y9=0," ",Kapital!Y9)</f>
        <v xml:space="preserve"> </v>
      </c>
      <c r="AA14" s="363" t="str">
        <f>IF(+Kapital!AA9=0," ",Kapital!AA9)</f>
        <v xml:space="preserve"> </v>
      </c>
      <c r="AC14" s="363" t="str">
        <f>IF(+Kapital!AC9=0," ",Kapital!AC9)</f>
        <v xml:space="preserve"> </v>
      </c>
      <c r="AE14" s="484"/>
      <c r="AG14" s="484"/>
      <c r="AH14" s="181"/>
      <c r="AI14" s="208"/>
    </row>
    <row r="15" spans="1:62">
      <c r="B15" s="41"/>
      <c r="C15" s="361" t="str">
        <f>IF(+Kapital!C10=0," ",Kapital!C10)</f>
        <v xml:space="preserve"> </v>
      </c>
      <c r="E15" s="53"/>
      <c r="G15" s="53"/>
      <c r="I15" s="53"/>
      <c r="K15" s="53"/>
      <c r="M15" s="53"/>
      <c r="O15" s="53"/>
      <c r="Q15" s="53"/>
      <c r="S15" s="53"/>
      <c r="U15" s="53"/>
      <c r="W15" s="53"/>
      <c r="Y15" s="53"/>
      <c r="AA15" s="53"/>
      <c r="AC15" s="53"/>
      <c r="AE15" s="53"/>
      <c r="AG15" s="53"/>
      <c r="AH15" s="181"/>
      <c r="AI15" s="208"/>
    </row>
    <row r="16" spans="1:62" ht="22.5">
      <c r="B16" s="398" t="s">
        <v>793</v>
      </c>
      <c r="C16" s="361" t="str">
        <f>IF(+Kapital!C11=0," ",Kapital!C11)</f>
        <v xml:space="preserve"> </v>
      </c>
      <c r="E16" s="51"/>
      <c r="F16" s="214"/>
      <c r="G16" s="51"/>
      <c r="H16" s="214"/>
      <c r="I16" s="51"/>
      <c r="J16" s="214"/>
      <c r="K16" s="51"/>
      <c r="L16" s="214"/>
      <c r="M16" s="51"/>
      <c r="N16" s="214"/>
      <c r="O16" s="51"/>
      <c r="P16" s="214"/>
      <c r="Q16" s="51"/>
      <c r="R16" s="214"/>
      <c r="S16" s="51"/>
      <c r="T16" s="214"/>
      <c r="U16" s="51"/>
      <c r="V16" s="214"/>
      <c r="W16" s="51"/>
      <c r="X16" s="214"/>
      <c r="Y16" s="51"/>
      <c r="Z16" s="214"/>
      <c r="AA16" s="51"/>
      <c r="AB16" s="214"/>
      <c r="AC16" s="51"/>
      <c r="AD16" s="214"/>
      <c r="AE16" s="51"/>
      <c r="AF16" s="214"/>
      <c r="AG16" s="51"/>
      <c r="AH16" s="181"/>
      <c r="AI16" s="208"/>
    </row>
    <row r="17" spans="2:35" ht="5.0999999999999996" customHeight="1">
      <c r="B17" s="41"/>
      <c r="C17" s="361" t="str">
        <f>IF(+Kapital!C12=0," ",Kapital!C12)</f>
        <v xml:space="preserve"> </v>
      </c>
      <c r="E17" s="53"/>
      <c r="G17" s="53"/>
      <c r="I17" s="53"/>
      <c r="K17" s="53"/>
      <c r="M17" s="53"/>
      <c r="O17" s="53"/>
      <c r="Q17" s="53"/>
      <c r="S17" s="53"/>
      <c r="U17" s="53"/>
      <c r="W17" s="53"/>
      <c r="Y17" s="53"/>
      <c r="AA17" s="53"/>
      <c r="AC17" s="53"/>
      <c r="AE17" s="53"/>
      <c r="AG17" s="53"/>
      <c r="AH17" s="181"/>
      <c r="AI17" s="208"/>
    </row>
    <row r="18" spans="2:35">
      <c r="B18" s="398" t="s">
        <v>794</v>
      </c>
      <c r="C18" s="361" t="str">
        <f>IF(+Kapital!C13=0," ",Kapital!C13)</f>
        <v xml:space="preserve"> </v>
      </c>
      <c r="E18" s="53" t="str">
        <f>IF(+Kapital!E13=0," ",Kapital!E13)</f>
        <v xml:space="preserve"> </v>
      </c>
      <c r="G18" s="53" t="str">
        <f>IF(+Kapital!G13=0," ",Kapital!G13)</f>
        <v xml:space="preserve"> </v>
      </c>
      <c r="I18" s="53" t="str">
        <f>IF(+Kapital!I13=0," ",Kapital!I13)</f>
        <v xml:space="preserve"> </v>
      </c>
      <c r="K18" s="53" t="str">
        <f>IF(+Kapital!K13=0," ",Kapital!K13)</f>
        <v xml:space="preserve"> </v>
      </c>
      <c r="M18" s="53" t="str">
        <f>IF(+Kapital!M13=0," ",Kapital!M13)</f>
        <v xml:space="preserve"> </v>
      </c>
      <c r="O18" s="53" t="str">
        <f>IF(+Kapital!O13=0," ",Kapital!O13)</f>
        <v xml:space="preserve"> </v>
      </c>
      <c r="Q18" s="53" t="str">
        <f>IF(+Kapital!Q13=0," ",Kapital!Q13)</f>
        <v xml:space="preserve"> </v>
      </c>
      <c r="S18" s="53" t="str">
        <f>IF(+Kapital!S13=0," ",Kapital!S13)</f>
        <v xml:space="preserve"> </v>
      </c>
      <c r="U18" s="53" t="str">
        <f>IF(+Kapital!U13=0," ",Kapital!U13)</f>
        <v xml:space="preserve"> </v>
      </c>
      <c r="W18" s="53" t="str">
        <f>IF(+Kapital!W13=0," ",Kapital!W13)</f>
        <v xml:space="preserve"> </v>
      </c>
      <c r="Y18" s="53" t="str">
        <f>IF(+Kapital!Y13=0," ",Kapital!Y13)</f>
        <v xml:space="preserve"> </v>
      </c>
      <c r="AA18" s="53" t="str">
        <f>IF(+Kapital!AA13=0," ",Kapital!AA13)</f>
        <v xml:space="preserve"> </v>
      </c>
      <c r="AC18" s="53" t="str">
        <f>IF(+Kapital!AC13=0," ",Kapital!AC13)</f>
        <v xml:space="preserve"> </v>
      </c>
      <c r="AE18" s="482" t="str">
        <f>IF(+Kapital!AE13=0," ",Kapital!AE13)</f>
        <v xml:space="preserve"> </v>
      </c>
      <c r="AF18" s="214"/>
      <c r="AG18" s="482" t="str">
        <f>IF(+Kapital!AG13=0," ",Kapital!AG13)</f>
        <v xml:space="preserve"> </v>
      </c>
      <c r="AH18" s="181"/>
      <c r="AI18" s="208"/>
    </row>
    <row r="19" spans="2:35">
      <c r="B19" s="398" t="s">
        <v>795</v>
      </c>
      <c r="C19" s="361" t="str">
        <f>IF(+Kapital!C14=0," ",Kapital!C14)</f>
        <v xml:space="preserve"> </v>
      </c>
      <c r="E19" s="53" t="str">
        <f>IF(+Kapital!E14=0," ",Kapital!E14)</f>
        <v xml:space="preserve"> </v>
      </c>
      <c r="G19" s="53" t="str">
        <f>IF(+Kapital!G14=0," ",Kapital!G14)</f>
        <v xml:space="preserve"> </v>
      </c>
      <c r="I19" s="53" t="str">
        <f>IF(+Kapital!I14=0," ",Kapital!I14)</f>
        <v xml:space="preserve"> </v>
      </c>
      <c r="K19" s="53" t="str">
        <f>IF(+Kapital!K14=0," ",Kapital!K14)</f>
        <v xml:space="preserve"> </v>
      </c>
      <c r="M19" s="53" t="str">
        <f>IF(+Kapital!M14=0," ",Kapital!M14)</f>
        <v xml:space="preserve"> </v>
      </c>
      <c r="O19" s="53" t="str">
        <f>IF(+Kapital!O14=0," ",Kapital!O14)</f>
        <v xml:space="preserve"> </v>
      </c>
      <c r="Q19" s="53" t="str">
        <f>IF(+Kapital!Q14=0," ",Kapital!Q14)</f>
        <v xml:space="preserve"> </v>
      </c>
      <c r="S19" s="53" t="str">
        <f>IF(+Kapital!S14=0," ",Kapital!S14)</f>
        <v xml:space="preserve"> </v>
      </c>
      <c r="U19" s="53" t="str">
        <f>IF(+Kapital!U14=0," ",Kapital!U14)</f>
        <v xml:space="preserve"> </v>
      </c>
      <c r="W19" s="53" t="str">
        <f>IF(+Kapital!W14=0," ",Kapital!W14)</f>
        <v xml:space="preserve"> </v>
      </c>
      <c r="Y19" s="53" t="str">
        <f>IF(+Kapital!Y14=0," ",Kapital!Y14)</f>
        <v xml:space="preserve"> </v>
      </c>
      <c r="AA19" s="53" t="str">
        <f>IF(+Kapital!AA14=0," ",Kapital!AA14)</f>
        <v xml:space="preserve"> </v>
      </c>
      <c r="AC19" s="53" t="str">
        <f>IF(+Kapital!AC14=0," ",Kapital!AC14)</f>
        <v xml:space="preserve"> </v>
      </c>
      <c r="AE19" s="482"/>
      <c r="AF19" s="214"/>
      <c r="AG19" s="482"/>
      <c r="AH19" s="181"/>
      <c r="AI19" s="208"/>
    </row>
    <row r="20" spans="2:35">
      <c r="B20" s="41"/>
      <c r="C20" s="361" t="str">
        <f>IF(+Kapital!C15=0," ",Kapital!C15)</f>
        <v xml:space="preserve"> </v>
      </c>
      <c r="E20" s="53"/>
      <c r="G20" s="53"/>
      <c r="I20" s="53"/>
      <c r="K20" s="53"/>
      <c r="M20" s="53"/>
      <c r="O20" s="53"/>
      <c r="Q20" s="53"/>
      <c r="S20" s="53"/>
      <c r="U20" s="53"/>
      <c r="W20" s="53"/>
      <c r="Y20" s="53"/>
      <c r="AA20" s="53"/>
      <c r="AC20" s="53"/>
      <c r="AE20" s="53"/>
      <c r="AG20" s="53"/>
      <c r="AH20" s="181"/>
      <c r="AI20" s="208"/>
    </row>
    <row r="21" spans="2:35" ht="22.5">
      <c r="B21" s="398" t="s">
        <v>796</v>
      </c>
      <c r="C21" s="361" t="str">
        <f>IF(+Kapital!C16=0," ",Kapital!C16)</f>
        <v xml:space="preserve"> </v>
      </c>
      <c r="E21" s="51"/>
      <c r="F21" s="214"/>
      <c r="G21" s="51"/>
      <c r="H21" s="214"/>
      <c r="I21" s="51"/>
      <c r="J21" s="214"/>
      <c r="K21" s="51"/>
      <c r="L21" s="214"/>
      <c r="M21" s="51"/>
      <c r="N21" s="214"/>
      <c r="O21" s="51"/>
      <c r="P21" s="214"/>
      <c r="Q21" s="51"/>
      <c r="R21" s="214"/>
      <c r="S21" s="51"/>
      <c r="T21" s="214"/>
      <c r="U21" s="51"/>
      <c r="V21" s="214"/>
      <c r="W21" s="51"/>
      <c r="X21" s="214"/>
      <c r="Y21" s="51"/>
      <c r="Z21" s="214"/>
      <c r="AA21" s="51"/>
      <c r="AB21" s="214"/>
      <c r="AC21" s="51"/>
      <c r="AD21" s="214"/>
      <c r="AE21" s="51"/>
      <c r="AF21" s="214"/>
      <c r="AG21" s="51"/>
      <c r="AH21" s="181"/>
      <c r="AI21" s="208"/>
    </row>
    <row r="22" spans="2:35" ht="5.0999999999999996" customHeight="1">
      <c r="B22" s="41"/>
      <c r="C22" s="361" t="str">
        <f>IF(+Kapital!C17=0," ",Kapital!C17)</f>
        <v xml:space="preserve"> </v>
      </c>
      <c r="E22" s="53"/>
      <c r="G22" s="53"/>
      <c r="I22" s="53"/>
      <c r="K22" s="53"/>
      <c r="M22" s="53"/>
      <c r="O22" s="53"/>
      <c r="Q22" s="53"/>
      <c r="S22" s="53"/>
      <c r="U22" s="53"/>
      <c r="W22" s="53"/>
      <c r="Y22" s="53"/>
      <c r="AA22" s="53"/>
      <c r="AC22" s="53"/>
      <c r="AE22" s="53"/>
      <c r="AG22" s="53"/>
      <c r="AH22" s="181"/>
      <c r="AI22" s="208"/>
    </row>
    <row r="23" spans="2:35">
      <c r="B23" s="398" t="s">
        <v>797</v>
      </c>
      <c r="C23" s="361" t="str">
        <f>IF(+Kapital!C18=0," ",Kapital!C18)</f>
        <v xml:space="preserve"> </v>
      </c>
      <c r="E23" s="362" t="str">
        <f>IF(+Kapital!E18=0," ",Kapital!E18)</f>
        <v xml:space="preserve"> </v>
      </c>
      <c r="G23" s="362" t="str">
        <f>IF(+Kapital!G18=0," ",Kapital!G18)</f>
        <v xml:space="preserve"> </v>
      </c>
      <c r="I23" s="362" t="str">
        <f>IF(+Kapital!I18=0," ",Kapital!I18)</f>
        <v xml:space="preserve"> </v>
      </c>
      <c r="K23" s="362">
        <f>IF(+Kapital!K18=0," ",Kapital!K18)</f>
        <v>225801</v>
      </c>
      <c r="M23" s="362" t="str">
        <f>IF(+Kapital!M18=0," ",Kapital!M18)</f>
        <v xml:space="preserve"> </v>
      </c>
      <c r="O23" s="362" t="str">
        <f>IF(+Kapital!O18=0," ",Kapital!O18)</f>
        <v xml:space="preserve"> </v>
      </c>
      <c r="Q23" s="362" t="str">
        <f>IF(+Kapital!Q18=0," ",Kapital!Q18)</f>
        <v xml:space="preserve"> </v>
      </c>
      <c r="S23" s="362" t="str">
        <f>IF(+Kapital!S18=0," ",Kapital!S18)</f>
        <v xml:space="preserve"> </v>
      </c>
      <c r="U23" s="362" t="str">
        <f>IF(+Kapital!U18=0," ",Kapital!U18)</f>
        <v xml:space="preserve"> </v>
      </c>
      <c r="W23" s="362" t="str">
        <f>IF(+Kapital!W18=0," ",Kapital!W18)</f>
        <v xml:space="preserve"> </v>
      </c>
      <c r="Y23" s="362" t="str">
        <f>IF(+Kapital!Y18=0," ",Kapital!Y18)</f>
        <v xml:space="preserve"> </v>
      </c>
      <c r="AA23" s="362" t="str">
        <f>IF(+Kapital!AA18=0," ",Kapital!AA18)</f>
        <v xml:space="preserve"> </v>
      </c>
      <c r="AC23" s="362" t="str">
        <f>IF(+Kapital!AC18=0," ",Kapital!AC18)</f>
        <v xml:space="preserve"> </v>
      </c>
      <c r="AE23" s="483" t="str">
        <f>IF(+Kapital!AE18=0," ",Kapital!AE18)</f>
        <v xml:space="preserve"> </v>
      </c>
      <c r="AG23" s="483">
        <f>IF(+Kapital!AG18=0," ",Kapital!AG18)</f>
        <v>179391</v>
      </c>
      <c r="AH23" s="181"/>
      <c r="AI23" s="208"/>
    </row>
    <row r="24" spans="2:35">
      <c r="B24" s="398" t="s">
        <v>798</v>
      </c>
      <c r="C24" s="361" t="str">
        <f>IF(+Kapital!C19=0," ",Kapital!C19)</f>
        <v xml:space="preserve"> </v>
      </c>
      <c r="E24" s="363">
        <f>IF(+Kapital!E19=0," ",Kapital!E19)</f>
        <v>46410</v>
      </c>
      <c r="G24" s="363" t="str">
        <f>IF(+Kapital!G19=0," ",Kapital!G19)</f>
        <v xml:space="preserve"> </v>
      </c>
      <c r="I24" s="363" t="str">
        <f>IF(+Kapital!I19=0," ",Kapital!I19)</f>
        <v xml:space="preserve"> </v>
      </c>
      <c r="K24" s="363" t="str">
        <f>IF(+Kapital!K19=0," ",Kapital!K19)</f>
        <v xml:space="preserve"> </v>
      </c>
      <c r="M24" s="363" t="str">
        <f>IF(+Kapital!M19=0," ",Kapital!M19)</f>
        <v xml:space="preserve"> </v>
      </c>
      <c r="O24" s="363" t="str">
        <f>IF(+Kapital!O19=0," ",Kapital!O19)</f>
        <v xml:space="preserve"> </v>
      </c>
      <c r="Q24" s="363" t="str">
        <f>IF(+Kapital!Q19=0," ",Kapital!Q19)</f>
        <v xml:space="preserve"> </v>
      </c>
      <c r="S24" s="363" t="str">
        <f>IF(+Kapital!S19=0," ",Kapital!S19)</f>
        <v xml:space="preserve"> </v>
      </c>
      <c r="U24" s="363" t="str">
        <f>IF(+Kapital!U19=0," ",Kapital!U19)</f>
        <v xml:space="preserve"> </v>
      </c>
      <c r="W24" s="363" t="str">
        <f>IF(+Kapital!W19=0," ",Kapital!W19)</f>
        <v xml:space="preserve"> </v>
      </c>
      <c r="Y24" s="363" t="str">
        <f>IF(+Kapital!Y19=0," ",Kapital!Y19)</f>
        <v xml:space="preserve"> </v>
      </c>
      <c r="AA24" s="363" t="str">
        <f>IF(+Kapital!AA19=0," ",Kapital!AA19)</f>
        <v xml:space="preserve"> </v>
      </c>
      <c r="AC24" s="363" t="str">
        <f>IF(+Kapital!AC19=0," ",Kapital!AC19)</f>
        <v xml:space="preserve"> </v>
      </c>
      <c r="AE24" s="484"/>
      <c r="AG24" s="484"/>
      <c r="AH24" s="181"/>
      <c r="AI24" s="208"/>
    </row>
    <row r="25" spans="2:35">
      <c r="B25" s="41"/>
      <c r="C25" s="361" t="str">
        <f>IF(+Kapital!C20=0," ",Kapital!C20)</f>
        <v xml:space="preserve"> </v>
      </c>
      <c r="E25" s="53"/>
      <c r="G25" s="53"/>
      <c r="I25" s="53"/>
      <c r="K25" s="53"/>
      <c r="M25" s="53"/>
      <c r="O25" s="53"/>
      <c r="Q25" s="53"/>
      <c r="S25" s="53"/>
      <c r="U25" s="53"/>
      <c r="W25" s="53"/>
      <c r="Y25" s="53"/>
      <c r="AA25" s="53"/>
      <c r="AC25" s="53"/>
      <c r="AE25" s="53"/>
      <c r="AG25" s="53"/>
      <c r="AH25" s="181"/>
      <c r="AI25" s="208"/>
    </row>
    <row r="26" spans="2:35">
      <c r="B26" s="398" t="s">
        <v>799</v>
      </c>
      <c r="C26" s="361" t="str">
        <f>IF(+Kapital!C21=0," ",Kapital!C21)</f>
        <v xml:space="preserve"> </v>
      </c>
      <c r="E26" s="51"/>
      <c r="F26" s="214"/>
      <c r="G26" s="51"/>
      <c r="H26" s="214"/>
      <c r="I26" s="51"/>
      <c r="J26" s="214"/>
      <c r="K26" s="51"/>
      <c r="L26" s="214"/>
      <c r="M26" s="51"/>
      <c r="N26" s="214"/>
      <c r="O26" s="51"/>
      <c r="P26" s="214"/>
      <c r="Q26" s="51"/>
      <c r="R26" s="214"/>
      <c r="S26" s="51"/>
      <c r="T26" s="214"/>
      <c r="U26" s="51"/>
      <c r="V26" s="214"/>
      <c r="W26" s="51"/>
      <c r="X26" s="214"/>
      <c r="Y26" s="51"/>
      <c r="Z26" s="214"/>
      <c r="AA26" s="51"/>
      <c r="AB26" s="214"/>
      <c r="AC26" s="51"/>
      <c r="AD26" s="214"/>
      <c r="AE26" s="51"/>
      <c r="AF26" s="214"/>
      <c r="AG26" s="51"/>
      <c r="AH26" s="181"/>
      <c r="AI26" s="208"/>
    </row>
    <row r="27" spans="2:35" ht="5.0999999999999996" customHeight="1">
      <c r="B27" s="41"/>
      <c r="C27" s="361" t="str">
        <f>IF(+Kapital!C22=0," ",Kapital!C22)</f>
        <v xml:space="preserve"> </v>
      </c>
      <c r="E27" s="53"/>
      <c r="G27" s="53"/>
      <c r="I27" s="53"/>
      <c r="K27" s="53"/>
      <c r="M27" s="53"/>
      <c r="O27" s="53"/>
      <c r="Q27" s="53"/>
      <c r="S27" s="53"/>
      <c r="U27" s="53"/>
      <c r="W27" s="53"/>
      <c r="Y27" s="53"/>
      <c r="AA27" s="53"/>
      <c r="AC27" s="53"/>
      <c r="AE27" s="53"/>
      <c r="AG27" s="53"/>
      <c r="AH27" s="181"/>
      <c r="AI27" s="208"/>
    </row>
    <row r="28" spans="2:35">
      <c r="B28" s="398" t="s">
        <v>800</v>
      </c>
      <c r="C28" s="361" t="str">
        <f>IF(+Kapital!C23=0," ",Kapital!C23)</f>
        <v xml:space="preserve"> </v>
      </c>
      <c r="E28" s="53" t="str">
        <f>IF(+Kapital!E23=0," ",Kapital!E23)</f>
        <v xml:space="preserve"> </v>
      </c>
      <c r="G28" s="53" t="str">
        <f>IF(+Kapital!G23=0," ",Kapital!G23)</f>
        <v xml:space="preserve"> </v>
      </c>
      <c r="I28" s="53" t="str">
        <f>IF(+Kapital!I23=0," ",Kapital!I23)</f>
        <v xml:space="preserve"> </v>
      </c>
      <c r="K28" s="53">
        <f>IF(+Kapital!K23=0," ",Kapital!K23)</f>
        <v>263485</v>
      </c>
      <c r="M28" s="53" t="str">
        <f>IF(+Kapital!M23=0," ",Kapital!M23)</f>
        <v xml:space="preserve"> </v>
      </c>
      <c r="O28" s="53" t="str">
        <f>IF(+Kapital!O23=0," ",Kapital!O23)</f>
        <v xml:space="preserve"> </v>
      </c>
      <c r="Q28" s="53" t="str">
        <f>IF(+Kapital!Q23=0," ",Kapital!Q23)</f>
        <v xml:space="preserve"> </v>
      </c>
      <c r="S28" s="53" t="str">
        <f>IF(+Kapital!S23=0," ",Kapital!S23)</f>
        <v xml:space="preserve"> </v>
      </c>
      <c r="U28" s="53" t="str">
        <f>IF(+Kapital!U23=0," ",Kapital!U23)</f>
        <v xml:space="preserve"> </v>
      </c>
      <c r="W28" s="53" t="str">
        <f>IF(+Kapital!W23=0," ",Kapital!W23)</f>
        <v xml:space="preserve"> </v>
      </c>
      <c r="Y28" s="53" t="str">
        <f>IF(+Kapital!Y23=0," ",Kapital!Y23)</f>
        <v xml:space="preserve"> </v>
      </c>
      <c r="AA28" s="53" t="str">
        <f>IF(+Kapital!AA23=0," ",Kapital!AA23)</f>
        <v xml:space="preserve"> </v>
      </c>
      <c r="AC28" s="53" t="str">
        <f>IF(+Kapital!AC23=0," ",Kapital!AC23)</f>
        <v xml:space="preserve"> </v>
      </c>
      <c r="AE28" s="482" t="str">
        <f>IF(+Kapital!AE23=0," ",Kapital!AE23)</f>
        <v xml:space="preserve"> </v>
      </c>
      <c r="AF28" s="214"/>
      <c r="AG28" s="482" t="str">
        <f>IF(+Kapital!AG23=0," ",Kapital!AG23)</f>
        <v xml:space="preserve"> </v>
      </c>
      <c r="AH28" s="181"/>
      <c r="AI28" s="208"/>
    </row>
    <row r="29" spans="2:35">
      <c r="B29" s="398" t="s">
        <v>801</v>
      </c>
      <c r="C29" s="361" t="str">
        <f>IF(+Kapital!C24=0," ",Kapital!C24)</f>
        <v xml:space="preserve"> </v>
      </c>
      <c r="E29" s="53" t="str">
        <f>IF(+Kapital!E24=0," ",Kapital!E24)</f>
        <v xml:space="preserve"> </v>
      </c>
      <c r="G29" s="53" t="str">
        <f>IF(+Kapital!G24=0," ",Kapital!G24)</f>
        <v xml:space="preserve"> </v>
      </c>
      <c r="I29" s="53" t="str">
        <f>IF(+Kapital!I24=0," ",Kapital!I24)</f>
        <v xml:space="preserve"> </v>
      </c>
      <c r="K29" s="53">
        <f>IF(+Kapital!K24=0," ",Kapital!K24)</f>
        <v>27</v>
      </c>
      <c r="M29" s="53" t="str">
        <f>IF(+Kapital!M24=0," ",Kapital!M24)</f>
        <v xml:space="preserve"> </v>
      </c>
      <c r="O29" s="53" t="str">
        <f>IF(+Kapital!O24=0," ",Kapital!O24)</f>
        <v xml:space="preserve"> </v>
      </c>
      <c r="Q29" s="53" t="str">
        <f>IF(+Kapital!Q24=0," ",Kapital!Q24)</f>
        <v xml:space="preserve"> </v>
      </c>
      <c r="S29" s="53" t="str">
        <f>IF(+Kapital!S24=0," ",Kapital!S24)</f>
        <v xml:space="preserve"> </v>
      </c>
      <c r="U29" s="53" t="str">
        <f>IF(+Kapital!U24=0," ",Kapital!U24)</f>
        <v xml:space="preserve"> </v>
      </c>
      <c r="W29" s="53" t="str">
        <f>IF(+Kapital!W24=0," ",Kapital!W24)</f>
        <v xml:space="preserve"> </v>
      </c>
      <c r="Y29" s="53" t="str">
        <f>IF(+Kapital!Y24=0," ",Kapital!Y24)</f>
        <v xml:space="preserve"> </v>
      </c>
      <c r="AA29" s="53" t="str">
        <f>IF(+Kapital!AA24=0," ",Kapital!AA24)</f>
        <v xml:space="preserve"> </v>
      </c>
      <c r="AC29" s="53" t="str">
        <f>IF(+Kapital!AC24=0," ",Kapital!AC24)</f>
        <v xml:space="preserve"> </v>
      </c>
      <c r="AE29" s="482"/>
      <c r="AF29" s="214"/>
      <c r="AG29" s="482"/>
      <c r="AH29" s="181"/>
      <c r="AI29" s="208"/>
    </row>
    <row r="30" spans="2:35">
      <c r="B30" s="41"/>
      <c r="C30" s="361" t="str">
        <f>IF(+Kapital!C25=0," ",Kapital!C25)</f>
        <v xml:space="preserve"> </v>
      </c>
      <c r="E30" s="53"/>
      <c r="G30" s="53"/>
      <c r="I30" s="53"/>
      <c r="K30" s="53"/>
      <c r="M30" s="53"/>
      <c r="O30" s="53"/>
      <c r="Q30" s="53"/>
      <c r="S30" s="53"/>
      <c r="U30" s="53"/>
      <c r="W30" s="53"/>
      <c r="Y30" s="53"/>
      <c r="AA30" s="53"/>
      <c r="AC30" s="53"/>
      <c r="AE30" s="53"/>
      <c r="AG30" s="53"/>
      <c r="AH30" s="181"/>
      <c r="AI30" s="208"/>
    </row>
    <row r="31" spans="2:35" ht="22.5">
      <c r="B31" s="406" t="s">
        <v>802</v>
      </c>
      <c r="C31" s="361" t="str">
        <f>IF(+Kapital!C26=0," ",Kapital!C26)</f>
        <v xml:space="preserve"> </v>
      </c>
      <c r="E31" s="51"/>
      <c r="F31" s="214"/>
      <c r="G31" s="51"/>
      <c r="H31" s="214"/>
      <c r="I31" s="51"/>
      <c r="J31" s="214"/>
      <c r="K31" s="51"/>
      <c r="L31" s="214"/>
      <c r="M31" s="51"/>
      <c r="N31" s="214"/>
      <c r="O31" s="51"/>
      <c r="P31" s="214"/>
      <c r="Q31" s="51"/>
      <c r="R31" s="214"/>
      <c r="S31" s="51"/>
      <c r="T31" s="214"/>
      <c r="U31" s="51"/>
      <c r="V31" s="214"/>
      <c r="W31" s="51"/>
      <c r="X31" s="214"/>
      <c r="Y31" s="51"/>
      <c r="Z31" s="214"/>
      <c r="AA31" s="51"/>
      <c r="AB31" s="214"/>
      <c r="AC31" s="51"/>
      <c r="AD31" s="214"/>
      <c r="AE31" s="51"/>
      <c r="AF31" s="214"/>
      <c r="AG31" s="51"/>
      <c r="AH31" s="181"/>
      <c r="AI31" s="208"/>
    </row>
    <row r="32" spans="2:35" ht="5.0999999999999996" customHeight="1">
      <c r="B32" s="41"/>
      <c r="C32" s="361" t="str">
        <f>IF(+Kapital!C27=0," ",Kapital!C27)</f>
        <v xml:space="preserve"> </v>
      </c>
      <c r="E32" s="53"/>
      <c r="G32" s="53"/>
      <c r="I32" s="53"/>
      <c r="K32" s="53"/>
      <c r="M32" s="53"/>
      <c r="O32" s="53"/>
      <c r="Q32" s="53"/>
      <c r="S32" s="53"/>
      <c r="U32" s="53"/>
      <c r="W32" s="53"/>
      <c r="Y32" s="53"/>
      <c r="AA32" s="53"/>
      <c r="AC32" s="53"/>
      <c r="AE32" s="53"/>
      <c r="AG32" s="53"/>
      <c r="AH32" s="181"/>
      <c r="AI32" s="208"/>
    </row>
    <row r="33" spans="2:35">
      <c r="B33" s="398" t="s">
        <v>791</v>
      </c>
      <c r="C33" s="361" t="str">
        <f>IF(+Kapital!C28=0," ",Kapital!C28)</f>
        <v xml:space="preserve"> </v>
      </c>
      <c r="E33" s="362" t="str">
        <f>IF(+Kapital!E28=0," ",Kapital!E28)</f>
        <v xml:space="preserve"> </v>
      </c>
      <c r="G33" s="362" t="str">
        <f>IF(+Kapital!G28=0," ",Kapital!G28)</f>
        <v xml:space="preserve"> </v>
      </c>
      <c r="I33" s="362" t="str">
        <f>IF(+Kapital!I28=0," ",Kapital!I28)</f>
        <v xml:space="preserve"> </v>
      </c>
      <c r="K33" s="362">
        <f>IF(+Kapital!K28=0," ",Kapital!K28)</f>
        <v>489259</v>
      </c>
      <c r="M33" s="362" t="str">
        <f>IF(+Kapital!M28=0," ",Kapital!M28)</f>
        <v xml:space="preserve"> </v>
      </c>
      <c r="O33" s="362" t="str">
        <f>IF(+Kapital!O28=0," ",Kapital!O28)</f>
        <v xml:space="preserve"> </v>
      </c>
      <c r="Q33" s="362" t="str">
        <f>IF(+Kapital!Q28=0," ",Kapital!Q28)</f>
        <v xml:space="preserve"> </v>
      </c>
      <c r="S33" s="362" t="str">
        <f>IF(+Kapital!S28=0," ",Kapital!S28)</f>
        <v xml:space="preserve"> </v>
      </c>
      <c r="U33" s="362" t="str">
        <f>IF(+Kapital!U28=0," ",Kapital!U28)</f>
        <v xml:space="preserve"> </v>
      </c>
      <c r="W33" s="362" t="str">
        <f>IF(+Kapital!W28=0," ",Kapital!W28)</f>
        <v xml:space="preserve"> </v>
      </c>
      <c r="Y33" s="362" t="str">
        <f>IF(+Kapital!Y28=0," ",Kapital!Y28)</f>
        <v xml:space="preserve"> </v>
      </c>
      <c r="AA33" s="362" t="str">
        <f>IF(+Kapital!AA28=0," ",Kapital!AA28)</f>
        <v xml:space="preserve"> </v>
      </c>
      <c r="AC33" s="362" t="str">
        <f>IF(+Kapital!AC28=0," ",Kapital!AC28)</f>
        <v xml:space="preserve"> </v>
      </c>
      <c r="AE33" s="483" t="str">
        <f>IF(+Kapital!AE28=0," ",Kapital!AE28)</f>
        <v xml:space="preserve"> </v>
      </c>
      <c r="AG33" s="483">
        <f>IF(+Kapital!AG28=0," ",Kapital!AG28)</f>
        <v>442849</v>
      </c>
      <c r="AH33" s="181"/>
      <c r="AI33" s="208"/>
    </row>
    <row r="34" spans="2:35">
      <c r="B34" s="398" t="s">
        <v>792</v>
      </c>
      <c r="C34" s="361" t="str">
        <f>IF(+Kapital!C29=0," ",Kapital!C29)</f>
        <v xml:space="preserve"> </v>
      </c>
      <c r="E34" s="363">
        <f>IF(+Kapital!E29=0," ",Kapital!E29)</f>
        <v>46410</v>
      </c>
      <c r="G34" s="363" t="str">
        <f>IF(+Kapital!G29=0," ",Kapital!G29)</f>
        <v xml:space="preserve"> </v>
      </c>
      <c r="I34" s="363" t="str">
        <f>IF(+Kapital!I29=0," ",Kapital!I29)</f>
        <v xml:space="preserve"> </v>
      </c>
      <c r="K34" s="363" t="str">
        <f>IF(+Kapital!K29=0," ",Kapital!K29)</f>
        <v xml:space="preserve"> </v>
      </c>
      <c r="M34" s="363" t="str">
        <f>IF(+Kapital!M29=0," ",Kapital!M29)</f>
        <v xml:space="preserve"> </v>
      </c>
      <c r="O34" s="363" t="str">
        <f>IF(+Kapital!O29=0," ",Kapital!O29)</f>
        <v xml:space="preserve"> </v>
      </c>
      <c r="Q34" s="363" t="str">
        <f>IF(+Kapital!Q29=0," ",Kapital!Q29)</f>
        <v xml:space="preserve"> </v>
      </c>
      <c r="S34" s="363" t="str">
        <f>IF(+Kapital!S29=0," ",Kapital!S29)</f>
        <v xml:space="preserve"> </v>
      </c>
      <c r="U34" s="363" t="str">
        <f>IF(+Kapital!U29=0," ",Kapital!U29)</f>
        <v xml:space="preserve"> </v>
      </c>
      <c r="W34" s="363" t="str">
        <f>IF(+Kapital!W29=0," ",Kapital!W29)</f>
        <v xml:space="preserve"> </v>
      </c>
      <c r="Y34" s="363" t="str">
        <f>IF(+Kapital!Y29=0," ",Kapital!Y29)</f>
        <v xml:space="preserve"> </v>
      </c>
      <c r="AA34" s="363" t="str">
        <f>IF(+Kapital!AA29=0," ",Kapital!AA29)</f>
        <v xml:space="preserve"> </v>
      </c>
      <c r="AC34" s="363" t="str">
        <f>IF(+Kapital!AC29=0," ",Kapital!AC29)</f>
        <v xml:space="preserve"> </v>
      </c>
      <c r="AE34" s="484"/>
      <c r="AG34" s="484"/>
      <c r="AH34" s="181"/>
      <c r="AI34" s="208"/>
    </row>
    <row r="35" spans="2:35">
      <c r="B35" s="41"/>
      <c r="C35" s="361" t="str">
        <f>IF(+Kapital!C30=0," ",Kapital!C30)</f>
        <v xml:space="preserve"> </v>
      </c>
      <c r="E35" s="53"/>
      <c r="G35" s="53"/>
      <c r="I35" s="53"/>
      <c r="K35" s="53"/>
      <c r="M35" s="53"/>
      <c r="O35" s="53"/>
      <c r="Q35" s="53"/>
      <c r="S35" s="53"/>
      <c r="U35" s="53"/>
      <c r="W35" s="53"/>
      <c r="Y35" s="53"/>
      <c r="AA35" s="53"/>
      <c r="AC35" s="53"/>
      <c r="AE35" s="53"/>
      <c r="AG35" s="53"/>
      <c r="AH35" s="181"/>
      <c r="AI35" s="208"/>
    </row>
    <row r="36" spans="2:35" ht="22.5">
      <c r="B36" s="398" t="s">
        <v>793</v>
      </c>
      <c r="C36" s="361" t="str">
        <f>IF(+Kapital!C31=0," ",Kapital!C31)</f>
        <v xml:space="preserve"> </v>
      </c>
      <c r="E36" s="51"/>
      <c r="F36" s="214"/>
      <c r="G36" s="51"/>
      <c r="H36" s="214"/>
      <c r="I36" s="51"/>
      <c r="J36" s="214"/>
      <c r="K36" s="51"/>
      <c r="L36" s="214"/>
      <c r="M36" s="51"/>
      <c r="N36" s="214"/>
      <c r="O36" s="51"/>
      <c r="P36" s="214"/>
      <c r="Q36" s="51"/>
      <c r="R36" s="214"/>
      <c r="S36" s="51"/>
      <c r="T36" s="214"/>
      <c r="U36" s="51"/>
      <c r="V36" s="214"/>
      <c r="W36" s="51"/>
      <c r="X36" s="214"/>
      <c r="Y36" s="51"/>
      <c r="Z36" s="214"/>
      <c r="AA36" s="51"/>
      <c r="AB36" s="214"/>
      <c r="AC36" s="51"/>
      <c r="AD36" s="214"/>
      <c r="AE36" s="51"/>
      <c r="AF36" s="214"/>
      <c r="AG36" s="51"/>
      <c r="AH36" s="181"/>
      <c r="AI36" s="208"/>
    </row>
    <row r="37" spans="2:35" ht="5.0999999999999996" customHeight="1">
      <c r="B37" s="41"/>
      <c r="C37" s="361" t="str">
        <f>IF(+Kapital!C32=0," ",Kapital!C32)</f>
        <v xml:space="preserve"> </v>
      </c>
      <c r="E37" s="53"/>
      <c r="G37" s="53"/>
      <c r="I37" s="53"/>
      <c r="K37" s="53"/>
      <c r="M37" s="53"/>
      <c r="O37" s="53"/>
      <c r="Q37" s="53"/>
      <c r="S37" s="53"/>
      <c r="U37" s="53"/>
      <c r="W37" s="53"/>
      <c r="Y37" s="53"/>
      <c r="AA37" s="53"/>
      <c r="AC37" s="53"/>
      <c r="AE37" s="53"/>
      <c r="AG37" s="53"/>
      <c r="AH37" s="181"/>
      <c r="AI37" s="208"/>
    </row>
    <row r="38" spans="2:35">
      <c r="B38" s="398" t="s">
        <v>794</v>
      </c>
      <c r="C38" s="361" t="str">
        <f>IF(+Kapital!C33=0," ",Kapital!C33)</f>
        <v xml:space="preserve"> </v>
      </c>
      <c r="E38" s="53" t="str">
        <f>IF(+Kapital!E33=0," ",Kapital!E33)</f>
        <v xml:space="preserve"> </v>
      </c>
      <c r="G38" s="53" t="str">
        <f>IF(+Kapital!G33=0," ",Kapital!G33)</f>
        <v xml:space="preserve"> </v>
      </c>
      <c r="I38" s="53" t="str">
        <f>IF(+Kapital!I33=0," ",Kapital!I33)</f>
        <v xml:space="preserve"> </v>
      </c>
      <c r="K38" s="53">
        <f>IF(+Kapital!K33=0," ",Kapital!K33)</f>
        <v>16</v>
      </c>
      <c r="M38" s="53" t="str">
        <f>IF(+Kapital!M33=0," ",Kapital!M33)</f>
        <v xml:space="preserve"> </v>
      </c>
      <c r="O38" s="53" t="str">
        <f>IF(+Kapital!O33=0," ",Kapital!O33)</f>
        <v xml:space="preserve"> </v>
      </c>
      <c r="Q38" s="53" t="str">
        <f>IF(+Kapital!Q33=0," ",Kapital!Q33)</f>
        <v xml:space="preserve"> </v>
      </c>
      <c r="S38" s="53" t="str">
        <f>IF(+Kapital!S33=0," ",Kapital!S33)</f>
        <v xml:space="preserve"> </v>
      </c>
      <c r="U38" s="53" t="str">
        <f>IF(+Kapital!U33=0," ",Kapital!U33)</f>
        <v xml:space="preserve"> </v>
      </c>
      <c r="W38" s="53" t="str">
        <f>IF(+Kapital!W33=0," ",Kapital!W33)</f>
        <v xml:space="preserve"> </v>
      </c>
      <c r="Y38" s="53" t="str">
        <f>IF(+Kapital!Y33=0," ",Kapital!Y33)</f>
        <v xml:space="preserve"> </v>
      </c>
      <c r="AA38" s="53" t="str">
        <f>IF(+Kapital!AA33=0," ",Kapital!AA33)</f>
        <v xml:space="preserve"> </v>
      </c>
      <c r="AC38" s="53" t="str">
        <f>IF(+Kapital!AC33=0," ",Kapital!AC33)</f>
        <v xml:space="preserve"> </v>
      </c>
      <c r="AE38" s="482" t="str">
        <f>IF(+Kapital!AE33=0," ",Kapital!AE33)</f>
        <v xml:space="preserve"> </v>
      </c>
      <c r="AF38" s="214"/>
      <c r="AG38" s="482" t="str">
        <f>IF(+Kapital!AG33=0," ",Kapital!AG33)</f>
        <v xml:space="preserve"> </v>
      </c>
      <c r="AH38" s="181"/>
      <c r="AI38" s="208"/>
    </row>
    <row r="39" spans="2:35">
      <c r="B39" s="398" t="s">
        <v>795</v>
      </c>
      <c r="C39" s="361" t="str">
        <f>IF(+Kapital!C34=0," ",Kapital!C34)</f>
        <v xml:space="preserve"> </v>
      </c>
      <c r="D39" s="214"/>
      <c r="E39" s="53" t="str">
        <f>IF(+Kapital!E34=0," ",Kapital!E34)</f>
        <v xml:space="preserve"> </v>
      </c>
      <c r="G39" s="53" t="str">
        <f>IF(+Kapital!G34=0," ",Kapital!G34)</f>
        <v xml:space="preserve"> </v>
      </c>
      <c r="I39" s="53" t="str">
        <f>IF(+Kapital!I34=0," ",Kapital!I34)</f>
        <v xml:space="preserve"> </v>
      </c>
      <c r="K39" s="53" t="str">
        <f>IF(+Kapital!K34=0," ",Kapital!K34)</f>
        <v xml:space="preserve"> </v>
      </c>
      <c r="M39" s="53" t="str">
        <f>IF(+Kapital!M34=0," ",Kapital!M34)</f>
        <v xml:space="preserve"> </v>
      </c>
      <c r="O39" s="53" t="str">
        <f>IF(+Kapital!O34=0," ",Kapital!O34)</f>
        <v xml:space="preserve"> </v>
      </c>
      <c r="Q39" s="53" t="str">
        <f>IF(+Kapital!Q34=0," ",Kapital!Q34)</f>
        <v xml:space="preserve"> </v>
      </c>
      <c r="S39" s="53" t="str">
        <f>IF(+Kapital!S34=0," ",Kapital!S34)</f>
        <v xml:space="preserve"> </v>
      </c>
      <c r="U39" s="53" t="str">
        <f>IF(+Kapital!U34=0," ",Kapital!U34)</f>
        <v xml:space="preserve"> </v>
      </c>
      <c r="W39" s="53" t="str">
        <f>IF(+Kapital!W34=0," ",Kapital!W34)</f>
        <v xml:space="preserve"> </v>
      </c>
      <c r="Y39" s="53" t="str">
        <f>IF(+Kapital!Y34=0," ",Kapital!Y34)</f>
        <v xml:space="preserve"> </v>
      </c>
      <c r="AA39" s="53" t="str">
        <f>IF(+Kapital!AA34=0," ",Kapital!AA34)</f>
        <v xml:space="preserve"> </v>
      </c>
      <c r="AC39" s="53" t="str">
        <f>IF(+Kapital!AC34=0," ",Kapital!AC34)</f>
        <v xml:space="preserve"> </v>
      </c>
      <c r="AE39" s="482"/>
      <c r="AF39" s="214"/>
      <c r="AG39" s="482"/>
      <c r="AH39" s="181"/>
      <c r="AI39" s="208"/>
    </row>
    <row r="40" spans="2:35">
      <c r="B40" s="41"/>
      <c r="C40" s="361" t="str">
        <f>IF(+Kapital!C35=0," ",Kapital!C35)</f>
        <v xml:space="preserve"> </v>
      </c>
      <c r="E40" s="53"/>
      <c r="G40" s="53"/>
      <c r="I40" s="53"/>
      <c r="K40" s="53"/>
      <c r="M40" s="53"/>
      <c r="O40" s="53"/>
      <c r="Q40" s="53"/>
      <c r="S40" s="53"/>
      <c r="U40" s="53"/>
      <c r="W40" s="53"/>
      <c r="Y40" s="53"/>
      <c r="AA40" s="53"/>
      <c r="AC40" s="53"/>
      <c r="AE40" s="53"/>
      <c r="AG40" s="53"/>
      <c r="AH40" s="181"/>
      <c r="AI40" s="208"/>
    </row>
    <row r="41" spans="2:35" ht="22.5">
      <c r="B41" s="398" t="s">
        <v>803</v>
      </c>
      <c r="C41" s="361" t="str">
        <f>IF(+Kapital!C36=0," ",Kapital!C36)</f>
        <v xml:space="preserve"> </v>
      </c>
      <c r="E41" s="51"/>
      <c r="F41" s="214"/>
      <c r="G41" s="51"/>
      <c r="H41" s="214"/>
      <c r="I41" s="51"/>
      <c r="J41" s="214"/>
      <c r="K41" s="51"/>
      <c r="L41" s="214"/>
      <c r="M41" s="51"/>
      <c r="N41" s="214"/>
      <c r="O41" s="51"/>
      <c r="P41" s="214"/>
      <c r="Q41" s="51"/>
      <c r="R41" s="214"/>
      <c r="S41" s="51"/>
      <c r="T41" s="214"/>
      <c r="U41" s="51"/>
      <c r="V41" s="214"/>
      <c r="W41" s="51"/>
      <c r="X41" s="214"/>
      <c r="Y41" s="51"/>
      <c r="Z41" s="214"/>
      <c r="AA41" s="51"/>
      <c r="AB41" s="214"/>
      <c r="AC41" s="51"/>
      <c r="AD41" s="214"/>
      <c r="AE41" s="51"/>
      <c r="AF41" s="214"/>
      <c r="AG41" s="51"/>
      <c r="AH41" s="181"/>
      <c r="AI41" s="208"/>
    </row>
    <row r="42" spans="2:35" ht="5.0999999999999996" customHeight="1">
      <c r="B42" s="41"/>
      <c r="C42" s="361" t="str">
        <f>IF(+Kapital!C37=0," ",Kapital!C37)</f>
        <v xml:space="preserve"> </v>
      </c>
      <c r="E42" s="53"/>
      <c r="G42" s="53"/>
      <c r="I42" s="53"/>
      <c r="K42" s="53"/>
      <c r="M42" s="53"/>
      <c r="O42" s="53"/>
      <c r="Q42" s="53"/>
      <c r="S42" s="53"/>
      <c r="U42" s="53"/>
      <c r="W42" s="53"/>
      <c r="Y42" s="53"/>
      <c r="AA42" s="53"/>
      <c r="AC42" s="53"/>
      <c r="AE42" s="53"/>
      <c r="AG42" s="53"/>
      <c r="AH42" s="181"/>
      <c r="AI42" s="208"/>
    </row>
    <row r="43" spans="2:35">
      <c r="B43" s="398" t="s">
        <v>797</v>
      </c>
      <c r="C43" s="361" t="str">
        <f>IF(+Kapital!C38=0," ",Kapital!C38)</f>
        <v xml:space="preserve"> </v>
      </c>
      <c r="E43" s="362" t="str">
        <f>IF(+Kapital!E38=0," ",Kapital!E38)</f>
        <v xml:space="preserve"> </v>
      </c>
      <c r="G43" s="362" t="str">
        <f>IF(+Kapital!G38=0," ",Kapital!G38)</f>
        <v xml:space="preserve"> </v>
      </c>
      <c r="I43" s="362" t="str">
        <f>IF(+Kapital!I38=0," ",Kapital!I38)</f>
        <v xml:space="preserve"> </v>
      </c>
      <c r="K43" s="362">
        <f>IF(+Kapital!K38=0," ",Kapital!K38)</f>
        <v>489275</v>
      </c>
      <c r="M43" s="362" t="str">
        <f>IF(+Kapital!M38=0," ",Kapital!M38)</f>
        <v xml:space="preserve"> </v>
      </c>
      <c r="O43" s="362" t="str">
        <f>IF(+Kapital!O38=0," ",Kapital!O38)</f>
        <v xml:space="preserve"> </v>
      </c>
      <c r="Q43" s="362" t="str">
        <f>IF(+Kapital!Q38=0," ",Kapital!Q38)</f>
        <v xml:space="preserve"> </v>
      </c>
      <c r="S43" s="362" t="str">
        <f>IF(+Kapital!S38=0," ",Kapital!S38)</f>
        <v xml:space="preserve"> </v>
      </c>
      <c r="U43" s="362" t="str">
        <f>IF(+Kapital!U38=0," ",Kapital!U38)</f>
        <v xml:space="preserve"> </v>
      </c>
      <c r="W43" s="362" t="str">
        <f>IF(+Kapital!W38=0," ",Kapital!W38)</f>
        <v xml:space="preserve"> </v>
      </c>
      <c r="Y43" s="362" t="str">
        <f>IF(+Kapital!Y38=0," ",Kapital!Y38)</f>
        <v xml:space="preserve"> </v>
      </c>
      <c r="AA43" s="362" t="str">
        <f>IF(+Kapital!AA38=0," ",Kapital!AA38)</f>
        <v xml:space="preserve"> </v>
      </c>
      <c r="AC43" s="362" t="str">
        <f>IF(+Kapital!AC38=0," ",Kapital!AC38)</f>
        <v xml:space="preserve"> </v>
      </c>
      <c r="AE43" s="483" t="str">
        <f>IF(+Kapital!AE38=0," ",Kapital!AE38)</f>
        <v xml:space="preserve"> </v>
      </c>
      <c r="AG43" s="483">
        <f>IF(+Kapital!AG38=0," ",Kapital!AG38)</f>
        <v>442865</v>
      </c>
      <c r="AH43" s="181"/>
      <c r="AI43" s="208"/>
    </row>
    <row r="44" spans="2:35">
      <c r="B44" s="398" t="s">
        <v>798</v>
      </c>
      <c r="C44" s="361" t="str">
        <f>IF(+Kapital!C39=0," ",Kapital!C39)</f>
        <v xml:space="preserve"> </v>
      </c>
      <c r="E44" s="363">
        <f>IF(+Kapital!E39=0," ",Kapital!E39)</f>
        <v>46410</v>
      </c>
      <c r="G44" s="363" t="str">
        <f>IF(+Kapital!G39=0," ",Kapital!G39)</f>
        <v xml:space="preserve"> </v>
      </c>
      <c r="I44" s="363" t="str">
        <f>IF(+Kapital!I39=0," ",Kapital!I39)</f>
        <v xml:space="preserve"> </v>
      </c>
      <c r="K44" s="363" t="str">
        <f>IF(+Kapital!K39=0," ",Kapital!K39)</f>
        <v xml:space="preserve"> </v>
      </c>
      <c r="M44" s="363" t="str">
        <f>IF(+Kapital!M39=0," ",Kapital!M39)</f>
        <v xml:space="preserve"> </v>
      </c>
      <c r="O44" s="363" t="str">
        <f>IF(+Kapital!O39=0," ",Kapital!O39)</f>
        <v xml:space="preserve"> </v>
      </c>
      <c r="Q44" s="363" t="str">
        <f>IF(+Kapital!Q39=0," ",Kapital!Q39)</f>
        <v xml:space="preserve"> </v>
      </c>
      <c r="S44" s="363" t="str">
        <f>IF(+Kapital!S39=0," ",Kapital!S39)</f>
        <v xml:space="preserve"> </v>
      </c>
      <c r="U44" s="363" t="str">
        <f>IF(+Kapital!U39=0," ",Kapital!U39)</f>
        <v xml:space="preserve"> </v>
      </c>
      <c r="W44" s="363" t="str">
        <f>IF(+Kapital!W39=0," ",Kapital!W39)</f>
        <v xml:space="preserve"> </v>
      </c>
      <c r="Y44" s="363" t="str">
        <f>IF(+Kapital!Y39=0," ",Kapital!Y39)</f>
        <v xml:space="preserve"> </v>
      </c>
      <c r="AA44" s="363" t="str">
        <f>IF(+Kapital!AA39=0," ",Kapital!AA39)</f>
        <v xml:space="preserve"> </v>
      </c>
      <c r="AC44" s="363" t="str">
        <f>IF(+Kapital!AC39=0," ",Kapital!AC39)</f>
        <v xml:space="preserve"> </v>
      </c>
      <c r="AE44" s="484"/>
      <c r="AG44" s="484"/>
      <c r="AH44" s="181"/>
      <c r="AI44" s="208"/>
    </row>
    <row r="45" spans="2:35">
      <c r="B45" s="41"/>
      <c r="C45" s="361" t="str">
        <f>IF(+Kapital!C40=0," ",Kapital!C40)</f>
        <v xml:space="preserve"> </v>
      </c>
      <c r="E45" s="53"/>
      <c r="G45" s="53"/>
      <c r="I45" s="53"/>
      <c r="K45" s="53"/>
      <c r="M45" s="53"/>
      <c r="O45" s="53"/>
      <c r="Q45" s="53"/>
      <c r="S45" s="53"/>
      <c r="U45" s="53"/>
      <c r="W45" s="53"/>
      <c r="Y45" s="53"/>
      <c r="AA45" s="53"/>
      <c r="AC45" s="53"/>
      <c r="AE45" s="53"/>
      <c r="AG45" s="53"/>
      <c r="AH45" s="181"/>
      <c r="AI45" s="208"/>
    </row>
    <row r="46" spans="2:35">
      <c r="B46" s="398" t="s">
        <v>804</v>
      </c>
      <c r="C46" s="361" t="str">
        <f>IF(+Kapital!C41=0," ",Kapital!C41)</f>
        <v xml:space="preserve"> </v>
      </c>
      <c r="E46" s="51"/>
      <c r="F46" s="214"/>
      <c r="G46" s="51"/>
      <c r="H46" s="214"/>
      <c r="I46" s="51"/>
      <c r="J46" s="214"/>
      <c r="K46" s="51"/>
      <c r="L46" s="214"/>
      <c r="M46" s="51"/>
      <c r="N46" s="214"/>
      <c r="O46" s="51"/>
      <c r="P46" s="214"/>
      <c r="Q46" s="51"/>
      <c r="R46" s="214"/>
      <c r="S46" s="51"/>
      <c r="T46" s="214"/>
      <c r="U46" s="51"/>
      <c r="V46" s="214"/>
      <c r="W46" s="51"/>
      <c r="X46" s="214"/>
      <c r="Y46" s="51"/>
      <c r="Z46" s="214"/>
      <c r="AA46" s="51"/>
      <c r="AB46" s="214"/>
      <c r="AC46" s="51"/>
      <c r="AD46" s="214"/>
      <c r="AE46" s="51"/>
      <c r="AF46" s="214"/>
      <c r="AG46" s="51"/>
      <c r="AH46" s="181"/>
      <c r="AI46" s="208"/>
    </row>
    <row r="47" spans="2:35" ht="5.0999999999999996" customHeight="1">
      <c r="B47" s="41"/>
      <c r="C47" s="361" t="str">
        <f>IF(+Kapital!C42=0," ",Kapital!C42)</f>
        <v xml:space="preserve"> </v>
      </c>
      <c r="E47" s="53"/>
      <c r="G47" s="53"/>
      <c r="I47" s="53"/>
      <c r="K47" s="53"/>
      <c r="M47" s="53"/>
      <c r="O47" s="53"/>
      <c r="Q47" s="53"/>
      <c r="S47" s="53"/>
      <c r="U47" s="53"/>
      <c r="W47" s="53"/>
      <c r="Y47" s="53"/>
      <c r="AA47" s="53"/>
      <c r="AC47" s="53"/>
      <c r="AE47" s="53"/>
      <c r="AG47" s="53"/>
      <c r="AH47" s="181"/>
      <c r="AI47" s="208"/>
    </row>
    <row r="48" spans="2:35">
      <c r="B48" s="398" t="s">
        <v>800</v>
      </c>
      <c r="C48" s="361" t="str">
        <f>IF(+Kapital!C43=0," ",Kapital!C43)</f>
        <v xml:space="preserve"> </v>
      </c>
      <c r="E48" s="53" t="str">
        <f>IF(+Kapital!E43=0," ",Kapital!E43)</f>
        <v xml:space="preserve"> </v>
      </c>
      <c r="G48" s="53" t="str">
        <f>IF(+Kapital!G43=0," ",Kapital!G43)</f>
        <v xml:space="preserve"> </v>
      </c>
      <c r="I48" s="53" t="str">
        <f>IF(+Kapital!I43=0," ",Kapital!I43)</f>
        <v xml:space="preserve"> </v>
      </c>
      <c r="K48" s="53">
        <f>IF(+Kapital!K43=0," ",Kapital!K43)</f>
        <v>149696</v>
      </c>
      <c r="M48" s="53" t="str">
        <f>IF(+Kapital!M43=0," ",Kapital!M43)</f>
        <v xml:space="preserve"> </v>
      </c>
      <c r="O48" s="53" t="str">
        <f>IF(+Kapital!O43=0," ",Kapital!O43)</f>
        <v xml:space="preserve"> </v>
      </c>
      <c r="Q48" s="53" t="str">
        <f>IF(+Kapital!Q43=0," ",Kapital!Q43)</f>
        <v xml:space="preserve"> </v>
      </c>
      <c r="S48" s="53" t="str">
        <f>IF(+Kapital!S43=0," ",Kapital!S43)</f>
        <v xml:space="preserve"> </v>
      </c>
      <c r="U48" s="53" t="str">
        <f>IF(+Kapital!U43=0," ",Kapital!U43)</f>
        <v xml:space="preserve"> </v>
      </c>
      <c r="W48" s="53" t="str">
        <f>IF(+Kapital!W43=0," ",Kapital!W43)</f>
        <v xml:space="preserve"> </v>
      </c>
      <c r="Y48" s="53" t="str">
        <f>IF(+Kapital!Y43=0," ",Kapital!Y43)</f>
        <v xml:space="preserve"> </v>
      </c>
      <c r="AA48" s="53" t="str">
        <f>IF(+Kapital!AA43=0," ",Kapital!AA43)</f>
        <v xml:space="preserve"> </v>
      </c>
      <c r="AC48" s="53" t="str">
        <f>IF(+Kapital!AC43=0," ",Kapital!AC43)</f>
        <v xml:space="preserve"> </v>
      </c>
      <c r="AE48" s="482" t="str">
        <f>IF(+Kapital!AE43=0," ",Kapital!AE43)</f>
        <v xml:space="preserve"> </v>
      </c>
      <c r="AF48" s="214"/>
      <c r="AG48" s="482" t="str">
        <f>IF(+Kapital!AG43=0," ",Kapital!AG43)</f>
        <v xml:space="preserve"> </v>
      </c>
      <c r="AH48" s="181"/>
      <c r="AI48" s="208"/>
    </row>
    <row r="49" spans="1:132">
      <c r="B49" s="398" t="s">
        <v>801</v>
      </c>
      <c r="C49" s="361" t="str">
        <f>IF(+Kapital!C44=0," ",Kapital!C44)</f>
        <v xml:space="preserve"> </v>
      </c>
      <c r="E49" s="53" t="str">
        <f>IF(+Kapital!E44=0," ",Kapital!E44)</f>
        <v xml:space="preserve"> </v>
      </c>
      <c r="G49" s="53" t="str">
        <f>IF(+Kapital!G44=0," ",Kapital!G44)</f>
        <v xml:space="preserve"> </v>
      </c>
      <c r="I49" s="53" t="str">
        <f>IF(+Kapital!I44=0," ",Kapital!I44)</f>
        <v xml:space="preserve"> </v>
      </c>
      <c r="K49" s="53" t="str">
        <f>IF(+Kapital!K44=0," ",Kapital!K44)</f>
        <v xml:space="preserve"> </v>
      </c>
      <c r="M49" s="53" t="str">
        <f>IF(+Kapital!M44=0," ",Kapital!M44)</f>
        <v xml:space="preserve"> </v>
      </c>
      <c r="O49" s="53" t="str">
        <f>IF(+Kapital!O44=0," ",Kapital!O44)</f>
        <v xml:space="preserve"> </v>
      </c>
      <c r="Q49" s="53" t="str">
        <f>IF(+Kapital!Q44=0," ",Kapital!Q44)</f>
        <v xml:space="preserve"> </v>
      </c>
      <c r="S49" s="53" t="str">
        <f>IF(+Kapital!S44=0," ",Kapital!S44)</f>
        <v xml:space="preserve"> </v>
      </c>
      <c r="U49" s="53" t="str">
        <f>IF(+Kapital!U44=0," ",Kapital!U44)</f>
        <v xml:space="preserve"> </v>
      </c>
      <c r="W49" s="53" t="str">
        <f>IF(+Kapital!W44=0," ",Kapital!W44)</f>
        <v xml:space="preserve"> </v>
      </c>
      <c r="Y49" s="53" t="str">
        <f>IF(+Kapital!Y44=0," ",Kapital!Y44)</f>
        <v xml:space="preserve"> </v>
      </c>
      <c r="AA49" s="53" t="str">
        <f>IF(+Kapital!AA44=0," ",Kapital!AA44)</f>
        <v xml:space="preserve"> </v>
      </c>
      <c r="AC49" s="53" t="str">
        <f>IF(+Kapital!AC44=0," ",Kapital!AC44)</f>
        <v xml:space="preserve"> </v>
      </c>
      <c r="AE49" s="482"/>
      <c r="AF49" s="214"/>
      <c r="AG49" s="482"/>
      <c r="AH49" s="181"/>
      <c r="AI49" s="208"/>
    </row>
    <row r="50" spans="1:132">
      <c r="B50" s="41"/>
      <c r="C50" s="361" t="str">
        <f>IF(+Kapital!C45=0," ",Kapital!C45)</f>
        <v xml:space="preserve"> </v>
      </c>
      <c r="E50" s="53"/>
      <c r="G50" s="53"/>
      <c r="I50" s="53"/>
      <c r="K50" s="53"/>
      <c r="M50" s="53"/>
      <c r="O50" s="53"/>
      <c r="Q50" s="53"/>
      <c r="S50" s="53"/>
      <c r="U50" s="53"/>
      <c r="W50" s="53"/>
      <c r="Y50" s="53"/>
      <c r="AA50" s="53"/>
      <c r="AC50" s="53"/>
      <c r="AE50" s="53"/>
      <c r="AG50" s="53"/>
      <c r="AH50" s="181"/>
      <c r="AI50" s="208"/>
    </row>
    <row r="51" spans="1:132" ht="22.5">
      <c r="B51" s="406" t="s">
        <v>805</v>
      </c>
      <c r="C51" s="361" t="str">
        <f>IF(+Kapital!C46=0," ",Kapital!C46)</f>
        <v xml:space="preserve"> </v>
      </c>
      <c r="E51" s="51"/>
      <c r="F51" s="214"/>
      <c r="G51" s="51"/>
      <c r="H51" s="214"/>
      <c r="I51" s="51"/>
      <c r="J51" s="214"/>
      <c r="K51" s="51"/>
      <c r="L51" s="214"/>
      <c r="M51" s="51"/>
      <c r="N51" s="214"/>
      <c r="O51" s="51"/>
      <c r="P51" s="214"/>
      <c r="Q51" s="51"/>
      <c r="R51" s="214"/>
      <c r="S51" s="51"/>
      <c r="T51" s="214"/>
      <c r="U51" s="51"/>
      <c r="V51" s="214"/>
      <c r="W51" s="51"/>
      <c r="X51" s="214"/>
      <c r="Y51" s="51"/>
      <c r="Z51" s="214"/>
      <c r="AA51" s="51"/>
      <c r="AB51" s="214"/>
      <c r="AC51" s="51"/>
      <c r="AD51" s="214"/>
      <c r="AE51" s="51"/>
      <c r="AF51" s="214"/>
      <c r="AG51" s="51"/>
      <c r="AH51" s="181"/>
      <c r="AI51" s="208"/>
    </row>
    <row r="52" spans="1:132" ht="5.0999999999999996" customHeight="1">
      <c r="B52" s="41"/>
      <c r="C52" s="361" t="str">
        <f>IF(+Kapital!C47=0," ",Kapital!C47)</f>
        <v xml:space="preserve"> </v>
      </c>
      <c r="E52" s="53"/>
      <c r="G52" s="53"/>
      <c r="I52" s="53"/>
      <c r="K52" s="53"/>
      <c r="M52" s="53"/>
      <c r="O52" s="53"/>
      <c r="Q52" s="53"/>
      <c r="S52" s="53"/>
      <c r="U52" s="53"/>
      <c r="W52" s="53"/>
      <c r="Y52" s="53"/>
      <c r="AA52" s="53"/>
      <c r="AC52" s="53"/>
      <c r="AE52" s="53"/>
      <c r="AG52" s="53"/>
      <c r="AH52" s="181"/>
      <c r="AI52" s="208"/>
    </row>
    <row r="53" spans="1:132">
      <c r="B53" s="398" t="s">
        <v>791</v>
      </c>
      <c r="C53" s="361" t="str">
        <f>IF(+Kapital!C48=0," ",Kapital!C48)</f>
        <v xml:space="preserve"> </v>
      </c>
      <c r="E53" s="362" t="str">
        <f>IF(+Kapital!E48=0," ",Kapital!E48)</f>
        <v xml:space="preserve"> </v>
      </c>
      <c r="G53" s="362" t="str">
        <f>IF(+Kapital!G48=0," ",Kapital!G48)</f>
        <v xml:space="preserve"> </v>
      </c>
      <c r="I53" s="362" t="str">
        <f>IF(+Kapital!I48=0," ",Kapital!I48)</f>
        <v xml:space="preserve"> </v>
      </c>
      <c r="K53" s="362">
        <f>IF(+Kapital!K48=0," ",Kapital!K48)</f>
        <v>638971</v>
      </c>
      <c r="M53" s="362" t="str">
        <f>IF(+Kapital!M48=0," ",Kapital!M48)</f>
        <v xml:space="preserve"> </v>
      </c>
      <c r="O53" s="362" t="str">
        <f>IF(+Kapital!O48=0," ",Kapital!O48)</f>
        <v xml:space="preserve"> </v>
      </c>
      <c r="Q53" s="362" t="str">
        <f>IF(+Kapital!Q48=0," ",Kapital!Q48)</f>
        <v xml:space="preserve"> </v>
      </c>
      <c r="S53" s="362" t="str">
        <f>IF(+Kapital!S48=0," ",Kapital!S48)</f>
        <v xml:space="preserve"> </v>
      </c>
      <c r="U53" s="362" t="str">
        <f>IF(+Kapital!U48=0," ",Kapital!U48)</f>
        <v xml:space="preserve"> </v>
      </c>
      <c r="W53" s="362" t="str">
        <f>IF(+Kapital!W48=0," ",Kapital!W48)</f>
        <v xml:space="preserve"> </v>
      </c>
      <c r="Y53" s="362" t="str">
        <f>IF(+Kapital!Y48=0," ",Kapital!Y48)</f>
        <v xml:space="preserve"> </v>
      </c>
      <c r="AA53" s="362" t="str">
        <f>IF(+Kapital!AA48=0," ",Kapital!AA48)</f>
        <v xml:space="preserve"> </v>
      </c>
      <c r="AC53" s="362" t="str">
        <f>IF(+Kapital!AC48=0," ",Kapital!AC48)</f>
        <v xml:space="preserve"> </v>
      </c>
      <c r="AE53" s="483" t="str">
        <f>IF(+Kapital!AE48=0," ",Kapital!AE48)</f>
        <v xml:space="preserve"> </v>
      </c>
      <c r="AG53" s="483">
        <f>IF(+Kapital!AG48=0," ",Kapital!AG48)</f>
        <v>592561</v>
      </c>
      <c r="AH53" s="181"/>
      <c r="AI53" s="208"/>
    </row>
    <row r="54" spans="1:132">
      <c r="B54" s="398" t="s">
        <v>792</v>
      </c>
      <c r="C54" s="361" t="str">
        <f>IF(+Kapital!C49=0," ",Kapital!C49)</f>
        <v xml:space="preserve"> </v>
      </c>
      <c r="E54" s="363">
        <f>IF(+Kapital!E49=0," ",Kapital!E49)</f>
        <v>46410</v>
      </c>
      <c r="G54" s="363" t="str">
        <f>IF(+Kapital!G49=0," ",Kapital!G49)</f>
        <v xml:space="preserve"> </v>
      </c>
      <c r="I54" s="363" t="str">
        <f>IF(+Kapital!I49=0," ",Kapital!I49)</f>
        <v xml:space="preserve"> </v>
      </c>
      <c r="K54" s="363" t="str">
        <f>IF(+Kapital!K49=0," ",Kapital!K49)</f>
        <v xml:space="preserve"> </v>
      </c>
      <c r="M54" s="363" t="str">
        <f>IF(+Kapital!M49=0," ",Kapital!M49)</f>
        <v xml:space="preserve"> </v>
      </c>
      <c r="O54" s="363" t="str">
        <f>IF(+Kapital!O49=0," ",Kapital!O49)</f>
        <v xml:space="preserve"> </v>
      </c>
      <c r="Q54" s="363" t="str">
        <f>IF(+Kapital!Q49=0," ",Kapital!Q49)</f>
        <v xml:space="preserve"> </v>
      </c>
      <c r="S54" s="363" t="str">
        <f>IF(+Kapital!S49=0," ",Kapital!S49)</f>
        <v xml:space="preserve"> </v>
      </c>
      <c r="U54" s="363" t="str">
        <f>IF(+Kapital!U49=0," ",Kapital!U49)</f>
        <v xml:space="preserve"> </v>
      </c>
      <c r="W54" s="363" t="str">
        <f>IF(+Kapital!W49=0," ",Kapital!W49)</f>
        <v xml:space="preserve"> </v>
      </c>
      <c r="Y54" s="363" t="str">
        <f>IF(+Kapital!Y49=0," ",Kapital!Y49)</f>
        <v xml:space="preserve"> </v>
      </c>
      <c r="AA54" s="363" t="str">
        <f>IF(+Kapital!AA49=0," ",Kapital!AA49)</f>
        <v xml:space="preserve"> </v>
      </c>
      <c r="AC54" s="363" t="str">
        <f>IF(+Kapital!AC49=0," ",Kapital!AC49)</f>
        <v xml:space="preserve"> </v>
      </c>
      <c r="AE54" s="484"/>
      <c r="AG54" s="484"/>
      <c r="AH54" s="181"/>
      <c r="AI54" s="208"/>
    </row>
    <row r="55" spans="1:132">
      <c r="B55" s="41"/>
      <c r="C55" s="361" t="str">
        <f>IF(+Kapital!C50=0," ",Kapital!C50)</f>
        <v xml:space="preserve"> </v>
      </c>
      <c r="E55" s="53"/>
      <c r="G55" s="53"/>
      <c r="I55" s="53"/>
      <c r="K55" s="53"/>
      <c r="M55" s="53"/>
      <c r="O55" s="53"/>
      <c r="Q55" s="53"/>
      <c r="S55" s="53"/>
      <c r="U55" s="53"/>
      <c r="W55" s="53"/>
      <c r="Y55" s="53"/>
      <c r="AA55" s="53"/>
      <c r="AC55" s="53"/>
      <c r="AE55" s="53"/>
      <c r="AG55" s="53"/>
      <c r="AH55" s="181"/>
      <c r="AI55" s="208"/>
    </row>
    <row r="56" spans="1:132" s="217" customFormat="1">
      <c r="A56" s="181"/>
      <c r="B56" s="41"/>
      <c r="C56" s="361"/>
      <c r="D56" s="212"/>
      <c r="E56" s="51"/>
      <c r="F56" s="214"/>
      <c r="G56" s="51"/>
      <c r="H56" s="214"/>
      <c r="I56" s="51"/>
      <c r="J56" s="214"/>
      <c r="K56" s="51"/>
      <c r="L56" s="214"/>
      <c r="M56" s="51"/>
      <c r="N56" s="214"/>
      <c r="O56" s="51"/>
      <c r="P56" s="214"/>
      <c r="Q56" s="51"/>
      <c r="R56" s="214"/>
      <c r="S56" s="51"/>
      <c r="T56" s="214"/>
      <c r="U56" s="51"/>
      <c r="V56" s="214"/>
      <c r="W56" s="51"/>
      <c r="X56" s="214"/>
      <c r="Y56" s="51"/>
      <c r="Z56" s="214"/>
      <c r="AA56" s="51"/>
      <c r="AB56" s="214"/>
      <c r="AC56" s="51"/>
      <c r="AD56" s="214"/>
      <c r="AE56" s="51"/>
      <c r="AF56" s="214"/>
      <c r="AG56" s="51"/>
      <c r="AH56" s="215"/>
      <c r="AI56" s="216"/>
      <c r="AL56" s="185"/>
      <c r="AN56" s="185"/>
      <c r="AP56" s="185"/>
      <c r="AR56" s="185"/>
      <c r="AT56" s="185"/>
      <c r="AV56" s="185"/>
      <c r="AX56" s="185"/>
      <c r="AZ56" s="185"/>
      <c r="BB56" s="185"/>
      <c r="BD56" s="185"/>
      <c r="BF56" s="185"/>
      <c r="BH56" s="185"/>
      <c r="BJ56" s="185"/>
      <c r="BK56" s="215"/>
      <c r="BL56" s="215"/>
      <c r="BM56" s="215"/>
      <c r="BN56" s="215"/>
      <c r="BO56" s="215"/>
      <c r="BP56" s="215"/>
      <c r="BQ56" s="215"/>
      <c r="BR56" s="215"/>
      <c r="BS56" s="215"/>
      <c r="BT56" s="215"/>
      <c r="BU56" s="215"/>
      <c r="BV56" s="215"/>
      <c r="BW56" s="215"/>
      <c r="BX56" s="215"/>
      <c r="BY56" s="215"/>
      <c r="BZ56" s="215"/>
      <c r="CA56" s="215"/>
      <c r="CB56" s="215"/>
      <c r="CC56" s="215"/>
      <c r="CD56" s="215"/>
      <c r="CE56" s="215"/>
      <c r="CF56" s="215"/>
      <c r="CG56" s="215"/>
      <c r="CH56" s="215"/>
      <c r="CI56" s="215"/>
      <c r="CJ56" s="215"/>
      <c r="CK56" s="215"/>
      <c r="CL56" s="215"/>
      <c r="CM56" s="215"/>
      <c r="CN56" s="215"/>
      <c r="CO56" s="215"/>
      <c r="CP56" s="215"/>
      <c r="CQ56" s="215"/>
      <c r="CR56" s="215"/>
      <c r="CS56" s="215"/>
      <c r="CT56" s="215"/>
      <c r="CU56" s="215"/>
      <c r="CV56" s="215"/>
      <c r="CW56" s="215"/>
      <c r="CX56" s="215"/>
      <c r="CY56" s="215"/>
      <c r="CZ56" s="215"/>
      <c r="DA56" s="215"/>
      <c r="DB56" s="215"/>
      <c r="DC56" s="215"/>
      <c r="DD56" s="215"/>
      <c r="DE56" s="215"/>
      <c r="DF56" s="215"/>
      <c r="DG56" s="215"/>
      <c r="DH56" s="215"/>
      <c r="DI56" s="215"/>
      <c r="DJ56" s="215"/>
      <c r="DK56" s="215"/>
      <c r="DL56" s="215"/>
      <c r="DM56" s="215"/>
      <c r="DN56" s="215"/>
      <c r="DO56" s="215"/>
      <c r="DP56" s="215"/>
      <c r="DQ56" s="215"/>
      <c r="DR56" s="215"/>
      <c r="DS56" s="215"/>
      <c r="DT56" s="215"/>
      <c r="DU56" s="215"/>
      <c r="DV56" s="215"/>
      <c r="DW56" s="215"/>
      <c r="DX56" s="215"/>
      <c r="DY56" s="215"/>
      <c r="DZ56" s="215"/>
      <c r="EA56" s="215"/>
      <c r="EB56" s="215"/>
    </row>
    <row r="57" spans="1:132" ht="11.25" customHeight="1">
      <c r="B57" s="491" t="s">
        <v>671</v>
      </c>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181"/>
      <c r="AI57" s="208"/>
    </row>
    <row r="58" spans="1:132">
      <c r="B58" s="492" t="s">
        <v>672</v>
      </c>
      <c r="C58" s="492"/>
      <c r="D58" s="492"/>
      <c r="E58" s="492"/>
      <c r="F58" s="492"/>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181"/>
      <c r="AI58" s="208"/>
    </row>
    <row r="59" spans="1:132" hidden="1">
      <c r="B59" s="478"/>
      <c r="C59" s="478"/>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181"/>
      <c r="AI59" s="208"/>
    </row>
    <row r="60" spans="1:132" hidden="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208"/>
    </row>
    <row r="61" spans="1:132" hidden="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208"/>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row>
    <row r="62" spans="1:132" hidden="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208"/>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row>
    <row r="63" spans="1:132" hidden="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208"/>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row>
    <row r="64" spans="1:132" hidden="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208"/>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row>
    <row r="65" spans="2:62" hidden="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208"/>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row>
    <row r="66" spans="2:62" hidden="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208"/>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row>
    <row r="67" spans="2:62" hidden="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208"/>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row>
    <row r="68" spans="2:62" hidden="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208"/>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row>
    <row r="69" spans="2:62" hidden="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208"/>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row>
    <row r="70" spans="2:62" hidden="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208"/>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row>
    <row r="71" spans="2:62" hidden="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208"/>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row>
    <row r="72" spans="2:62" hidden="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208"/>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row>
    <row r="73" spans="2:62" hidden="1">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208"/>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row>
    <row r="74" spans="2:62" hidden="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208"/>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row>
    <row r="75" spans="2:62" hidden="1">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208"/>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row>
    <row r="76" spans="2:62" hidden="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208"/>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row>
    <row r="77" spans="2:62" hidden="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208"/>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row>
    <row r="78" spans="2:62" hidden="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208"/>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row>
    <row r="79" spans="2:62" hidden="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208"/>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row>
    <row r="80" spans="2:62" hidden="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208"/>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row>
    <row r="81" spans="2:62" hidden="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208"/>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row>
    <row r="82" spans="2:62" hidden="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208"/>
      <c r="AJ82" s="181"/>
      <c r="AK82" s="181"/>
      <c r="AL82" s="181"/>
      <c r="AM82" s="181"/>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row>
    <row r="83" spans="2:62" hidden="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208"/>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row>
    <row r="84" spans="2:62" hidden="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208"/>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row>
    <row r="85" spans="2:62" hidden="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208"/>
      <c r="AJ85" s="181"/>
      <c r="AK85" s="181"/>
      <c r="AL85" s="181"/>
      <c r="AM85" s="181"/>
      <c r="AN85" s="181"/>
      <c r="AO85" s="181"/>
      <c r="AP85" s="181"/>
      <c r="AQ85" s="181"/>
      <c r="AR85" s="181"/>
      <c r="AS85" s="181"/>
      <c r="AT85" s="181"/>
      <c r="AU85" s="181"/>
      <c r="AV85" s="181"/>
      <c r="AW85" s="181"/>
      <c r="AX85" s="181"/>
      <c r="AY85" s="181"/>
      <c r="AZ85" s="181"/>
      <c r="BA85" s="181"/>
      <c r="BB85" s="181"/>
      <c r="BC85" s="181"/>
      <c r="BD85" s="181"/>
      <c r="BE85" s="181"/>
      <c r="BF85" s="181"/>
      <c r="BG85" s="181"/>
      <c r="BH85" s="181"/>
      <c r="BI85" s="181"/>
      <c r="BJ85" s="181"/>
    </row>
    <row r="86" spans="2:62" hidden="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208"/>
      <c r="AJ86" s="181"/>
      <c r="AK86" s="181"/>
      <c r="AL86" s="181"/>
      <c r="AM86" s="181"/>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row>
    <row r="87" spans="2:62" hidden="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208"/>
      <c r="AJ87" s="181"/>
      <c r="AK87" s="181"/>
      <c r="AL87" s="181"/>
      <c r="AM87" s="181"/>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row>
    <row r="88" spans="2:62" hidden="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208"/>
      <c r="AJ88" s="181"/>
      <c r="AK88" s="181"/>
      <c r="AL88" s="181"/>
      <c r="AM88" s="181"/>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row>
    <row r="89" spans="2:62" hidden="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208"/>
      <c r="AJ89" s="181"/>
      <c r="AK89" s="181"/>
      <c r="AL89" s="181"/>
      <c r="AM89" s="181"/>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row>
    <row r="90" spans="2:62" hidden="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208"/>
      <c r="AJ90" s="181"/>
      <c r="AK90" s="181"/>
      <c r="AL90" s="181"/>
      <c r="AM90" s="181"/>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row>
    <row r="91" spans="2:62" hidden="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208"/>
      <c r="AJ91" s="181"/>
      <c r="AK91" s="181"/>
      <c r="AL91" s="181"/>
      <c r="AM91" s="181"/>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row>
    <row r="92" spans="2:62" hidden="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208"/>
      <c r="AJ92" s="181"/>
      <c r="AK92" s="181"/>
      <c r="AL92" s="181"/>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1"/>
      <c r="BI92" s="181"/>
      <c r="BJ92" s="181"/>
    </row>
    <row r="93" spans="2:62" hidden="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208"/>
      <c r="AJ93" s="181"/>
      <c r="AK93" s="181"/>
      <c r="AL93" s="181"/>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row>
    <row r="94" spans="2:62" hidden="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208"/>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row>
    <row r="95" spans="2:62" hidden="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208"/>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row>
    <row r="96" spans="2:62" hidden="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208"/>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row>
    <row r="97" spans="2:62" hidden="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208"/>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row>
    <row r="98" spans="2:62" hidden="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208"/>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row>
    <row r="99" spans="2:62" hidden="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208"/>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row>
    <row r="100" spans="2:62" hidden="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208"/>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row>
    <row r="101" spans="2:62" hidden="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208"/>
      <c r="AJ101" s="181"/>
      <c r="AK101" s="181"/>
      <c r="AL101" s="181"/>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row>
    <row r="102" spans="2:62" hidden="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208"/>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row>
    <row r="103" spans="2:62" hidden="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208"/>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row>
    <row r="104" spans="2:62" hidden="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208"/>
      <c r="AJ104" s="181"/>
      <c r="AK104" s="181"/>
      <c r="AL104" s="181"/>
      <c r="AM104" s="181"/>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row>
    <row r="105" spans="2:62" hidden="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208"/>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row>
    <row r="106" spans="2:62" hidden="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208"/>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181"/>
      <c r="BG106" s="181"/>
      <c r="BH106" s="181"/>
      <c r="BI106" s="181"/>
      <c r="BJ106" s="181"/>
    </row>
    <row r="107" spans="2:62" hidden="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208"/>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row>
    <row r="108" spans="2:62" hidden="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208"/>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c r="BE108" s="181"/>
      <c r="BF108" s="181"/>
      <c r="BG108" s="181"/>
      <c r="BH108" s="181"/>
      <c r="BI108" s="181"/>
      <c r="BJ108" s="181"/>
    </row>
    <row r="109" spans="2:62" hidden="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208"/>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c r="BD109" s="181"/>
      <c r="BE109" s="181"/>
      <c r="BF109" s="181"/>
      <c r="BG109" s="181"/>
      <c r="BH109" s="181"/>
      <c r="BI109" s="181"/>
      <c r="BJ109" s="181"/>
    </row>
    <row r="110" spans="2:62" hidden="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208"/>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row>
    <row r="111" spans="2:62" hidden="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208"/>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row>
    <row r="112" spans="2:62" hidden="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208"/>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row>
    <row r="113" spans="2:62" hidden="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208"/>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row>
    <row r="114" spans="2:62" hidden="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208"/>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row>
    <row r="115" spans="2:62" hidden="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208"/>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row>
    <row r="116" spans="2:62" hidden="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208"/>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row>
    <row r="117" spans="2:62" hidden="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208"/>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row>
    <row r="118" spans="2:62" hidden="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208"/>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row>
    <row r="119" spans="2:62" hidden="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208"/>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row>
    <row r="120" spans="2:62" hidden="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208"/>
      <c r="AJ120" s="181"/>
      <c r="AK120" s="181"/>
      <c r="AL120" s="181"/>
      <c r="AM120" s="181"/>
      <c r="AN120" s="181"/>
      <c r="AO120" s="181"/>
      <c r="AP120" s="181"/>
      <c r="AQ120" s="181"/>
      <c r="AR120" s="181"/>
      <c r="AS120" s="181"/>
      <c r="AT120" s="181"/>
      <c r="AU120" s="181"/>
      <c r="AV120" s="181"/>
      <c r="AW120" s="181"/>
      <c r="AX120" s="181"/>
      <c r="AY120" s="181"/>
      <c r="AZ120" s="181"/>
      <c r="BA120" s="181"/>
      <c r="BB120" s="181"/>
      <c r="BC120" s="181"/>
      <c r="BD120" s="181"/>
      <c r="BE120" s="181"/>
      <c r="BF120" s="181"/>
      <c r="BG120" s="181"/>
      <c r="BH120" s="181"/>
      <c r="BI120" s="181"/>
      <c r="BJ120" s="181"/>
    </row>
    <row r="121" spans="2:62" hidden="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208"/>
      <c r="AJ121" s="181"/>
      <c r="AK121" s="181"/>
      <c r="AL121" s="181"/>
      <c r="AM121" s="181"/>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row>
    <row r="122" spans="2:62" hidden="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208"/>
      <c r="AJ122" s="181"/>
      <c r="AK122" s="181"/>
      <c r="AL122" s="181"/>
      <c r="AM122" s="181"/>
      <c r="AN122" s="181"/>
      <c r="AO122" s="181"/>
      <c r="AP122" s="181"/>
      <c r="AQ122" s="181"/>
      <c r="AR122" s="181"/>
      <c r="AS122" s="181"/>
      <c r="AT122" s="181"/>
      <c r="AU122" s="181"/>
      <c r="AV122" s="181"/>
      <c r="AW122" s="181"/>
      <c r="AX122" s="181"/>
      <c r="AY122" s="181"/>
      <c r="AZ122" s="181"/>
      <c r="BA122" s="181"/>
      <c r="BB122" s="181"/>
      <c r="BC122" s="181"/>
      <c r="BD122" s="181"/>
      <c r="BE122" s="181"/>
      <c r="BF122" s="181"/>
      <c r="BG122" s="181"/>
      <c r="BH122" s="181"/>
      <c r="BI122" s="181"/>
      <c r="BJ122" s="181"/>
    </row>
    <row r="123" spans="2:62" hidden="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208"/>
      <c r="AJ123" s="181"/>
      <c r="AK123" s="181"/>
      <c r="AL123" s="181"/>
      <c r="AM123" s="181"/>
      <c r="AN123" s="181"/>
      <c r="AO123" s="181"/>
      <c r="AP123" s="181"/>
      <c r="AQ123" s="181"/>
      <c r="AR123" s="181"/>
      <c r="AS123" s="181"/>
      <c r="AT123" s="181"/>
      <c r="AU123" s="181"/>
      <c r="AV123" s="181"/>
      <c r="AW123" s="181"/>
      <c r="AX123" s="181"/>
      <c r="AY123" s="181"/>
      <c r="AZ123" s="181"/>
      <c r="BA123" s="181"/>
      <c r="BB123" s="181"/>
      <c r="BC123" s="181"/>
      <c r="BD123" s="181"/>
      <c r="BE123" s="181"/>
      <c r="BF123" s="181"/>
      <c r="BG123" s="181"/>
      <c r="BH123" s="181"/>
      <c r="BI123" s="181"/>
      <c r="BJ123" s="181"/>
    </row>
    <row r="124" spans="2:62" hidden="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208"/>
      <c r="AJ124" s="181"/>
      <c r="AK124" s="181"/>
      <c r="AL124" s="181"/>
      <c r="AM124" s="181"/>
      <c r="AN124" s="181"/>
      <c r="AO124" s="181"/>
      <c r="AP124" s="181"/>
      <c r="AQ124" s="181"/>
      <c r="AR124" s="181"/>
      <c r="AS124" s="181"/>
      <c r="AT124" s="181"/>
      <c r="AU124" s="181"/>
      <c r="AV124" s="181"/>
      <c r="AW124" s="181"/>
      <c r="AX124" s="181"/>
      <c r="AY124" s="181"/>
      <c r="AZ124" s="181"/>
      <c r="BA124" s="181"/>
      <c r="BB124" s="181"/>
      <c r="BC124" s="181"/>
      <c r="BD124" s="181"/>
      <c r="BE124" s="181"/>
      <c r="BF124" s="181"/>
      <c r="BG124" s="181"/>
      <c r="BH124" s="181"/>
      <c r="BI124" s="181"/>
      <c r="BJ124" s="181"/>
    </row>
    <row r="125" spans="2:62" hidden="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208"/>
      <c r="AJ125" s="181"/>
      <c r="AK125" s="181"/>
      <c r="AL125" s="181"/>
      <c r="AM125" s="181"/>
      <c r="AN125" s="181"/>
      <c r="AO125" s="181"/>
      <c r="AP125" s="181"/>
      <c r="AQ125" s="181"/>
      <c r="AR125" s="181"/>
      <c r="AS125" s="181"/>
      <c r="AT125" s="181"/>
      <c r="AU125" s="181"/>
      <c r="AV125" s="181"/>
      <c r="AW125" s="181"/>
      <c r="AX125" s="181"/>
      <c r="AY125" s="181"/>
      <c r="AZ125" s="181"/>
      <c r="BA125" s="181"/>
      <c r="BB125" s="181"/>
      <c r="BC125" s="181"/>
      <c r="BD125" s="181"/>
      <c r="BE125" s="181"/>
      <c r="BF125" s="181"/>
      <c r="BG125" s="181"/>
      <c r="BH125" s="181"/>
      <c r="BI125" s="181"/>
      <c r="BJ125" s="181"/>
    </row>
    <row r="126" spans="2:62" hidden="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208"/>
      <c r="AJ126" s="181"/>
      <c r="AK126" s="181"/>
      <c r="AL126" s="181"/>
      <c r="AM126" s="181"/>
      <c r="AN126" s="181"/>
      <c r="AO126" s="181"/>
      <c r="AP126" s="181"/>
      <c r="AQ126" s="181"/>
      <c r="AR126" s="181"/>
      <c r="AS126" s="181"/>
      <c r="AT126" s="181"/>
      <c r="AU126" s="181"/>
      <c r="AV126" s="181"/>
      <c r="AW126" s="181"/>
      <c r="AX126" s="181"/>
      <c r="AY126" s="181"/>
      <c r="AZ126" s="181"/>
      <c r="BA126" s="181"/>
      <c r="BB126" s="181"/>
      <c r="BC126" s="181"/>
      <c r="BD126" s="181"/>
      <c r="BE126" s="181"/>
      <c r="BF126" s="181"/>
      <c r="BG126" s="181"/>
      <c r="BH126" s="181"/>
      <c r="BI126" s="181"/>
      <c r="BJ126" s="181"/>
    </row>
    <row r="127" spans="2:62" hidden="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208"/>
      <c r="AJ127" s="181"/>
      <c r="AK127" s="181"/>
      <c r="AL127" s="181"/>
      <c r="AM127" s="181"/>
      <c r="AN127" s="181"/>
      <c r="AO127" s="181"/>
      <c r="AP127" s="181"/>
      <c r="AQ127" s="181"/>
      <c r="AR127" s="181"/>
      <c r="AS127" s="181"/>
      <c r="AT127" s="181"/>
      <c r="AU127" s="181"/>
      <c r="AV127" s="181"/>
      <c r="AW127" s="181"/>
      <c r="AX127" s="181"/>
      <c r="AY127" s="181"/>
      <c r="AZ127" s="181"/>
      <c r="BA127" s="181"/>
      <c r="BB127" s="181"/>
      <c r="BC127" s="181"/>
      <c r="BD127" s="181"/>
      <c r="BE127" s="181"/>
      <c r="BF127" s="181"/>
      <c r="BG127" s="181"/>
      <c r="BH127" s="181"/>
      <c r="BI127" s="181"/>
      <c r="BJ127" s="181"/>
    </row>
    <row r="128" spans="2:62" hidden="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208"/>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row>
    <row r="129" spans="2:62" hidden="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208"/>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row>
    <row r="130" spans="2:62" hidden="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208"/>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row>
    <row r="131" spans="2:62" hidden="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208"/>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row>
    <row r="132" spans="2:62" hidden="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208"/>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row>
    <row r="133" spans="2:62" hidden="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208"/>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row>
    <row r="134" spans="2:62" hidden="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208"/>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row>
    <row r="135" spans="2:62" hidden="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208"/>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row>
    <row r="136" spans="2:62" hidden="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208"/>
      <c r="AJ136" s="181"/>
      <c r="AK136" s="181"/>
      <c r="AL136" s="181"/>
      <c r="AM136" s="181"/>
      <c r="AN136" s="181"/>
      <c r="AO136" s="181"/>
      <c r="AP136" s="181"/>
      <c r="AQ136" s="181"/>
      <c r="AR136" s="181"/>
      <c r="AS136" s="181"/>
      <c r="AT136" s="181"/>
      <c r="AU136" s="181"/>
      <c r="AV136" s="181"/>
      <c r="AW136" s="181"/>
      <c r="AX136" s="181"/>
      <c r="AY136" s="181"/>
      <c r="AZ136" s="181"/>
      <c r="BA136" s="181"/>
      <c r="BB136" s="181"/>
      <c r="BC136" s="181"/>
      <c r="BD136" s="181"/>
      <c r="BE136" s="181"/>
      <c r="BF136" s="181"/>
      <c r="BG136" s="181"/>
      <c r="BH136" s="181"/>
      <c r="BI136" s="181"/>
      <c r="BJ136" s="181"/>
    </row>
    <row r="137" spans="2:62" hidden="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208"/>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row>
    <row r="138" spans="2:62" hidden="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208"/>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row>
    <row r="139" spans="2:62" hidden="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208"/>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row>
    <row r="140" spans="2:62" hidden="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208"/>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row>
    <row r="141" spans="2:62" hidden="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208"/>
      <c r="AJ141" s="181"/>
      <c r="AK141" s="181"/>
      <c r="AL141" s="181"/>
      <c r="AM141" s="181"/>
      <c r="AN141" s="181"/>
      <c r="AO141" s="181"/>
      <c r="AP141" s="181"/>
      <c r="AQ141" s="181"/>
      <c r="AR141" s="181"/>
      <c r="AS141" s="181"/>
      <c r="AT141" s="181"/>
      <c r="AU141" s="181"/>
      <c r="AV141" s="181"/>
      <c r="AW141" s="181"/>
      <c r="AX141" s="181"/>
      <c r="AY141" s="181"/>
      <c r="AZ141" s="181"/>
      <c r="BA141" s="181"/>
      <c r="BB141" s="181"/>
      <c r="BC141" s="181"/>
      <c r="BD141" s="181"/>
      <c r="BE141" s="181"/>
      <c r="BF141" s="181"/>
      <c r="BG141" s="181"/>
      <c r="BH141" s="181"/>
      <c r="BI141" s="181"/>
      <c r="BJ141" s="181"/>
    </row>
    <row r="142" spans="2:62" hidden="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208"/>
      <c r="AJ142" s="181"/>
      <c r="AK142" s="181"/>
      <c r="AL142" s="181"/>
      <c r="AM142" s="181"/>
      <c r="AN142" s="181"/>
      <c r="AO142" s="181"/>
      <c r="AP142" s="181"/>
      <c r="AQ142" s="181"/>
      <c r="AR142" s="181"/>
      <c r="AS142" s="181"/>
      <c r="AT142" s="181"/>
      <c r="AU142" s="181"/>
      <c r="AV142" s="181"/>
      <c r="AW142" s="181"/>
      <c r="AX142" s="181"/>
      <c r="AY142" s="181"/>
      <c r="AZ142" s="181"/>
      <c r="BA142" s="181"/>
      <c r="BB142" s="181"/>
      <c r="BC142" s="181"/>
      <c r="BD142" s="181"/>
      <c r="BE142" s="181"/>
      <c r="BF142" s="181"/>
      <c r="BG142" s="181"/>
      <c r="BH142" s="181"/>
      <c r="BI142" s="181"/>
      <c r="BJ142" s="181"/>
    </row>
    <row r="143" spans="2:62" hidden="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208"/>
      <c r="AJ143" s="181"/>
      <c r="AK143" s="181"/>
      <c r="AL143" s="181"/>
      <c r="AM143" s="181"/>
      <c r="AN143" s="181"/>
      <c r="AO143" s="181"/>
      <c r="AP143" s="181"/>
      <c r="AQ143" s="181"/>
      <c r="AR143" s="181"/>
      <c r="AS143" s="181"/>
      <c r="AT143" s="181"/>
      <c r="AU143" s="181"/>
      <c r="AV143" s="181"/>
      <c r="AW143" s="181"/>
      <c r="AX143" s="181"/>
      <c r="AY143" s="181"/>
      <c r="AZ143" s="181"/>
      <c r="BA143" s="181"/>
      <c r="BB143" s="181"/>
      <c r="BC143" s="181"/>
      <c r="BD143" s="181"/>
      <c r="BE143" s="181"/>
      <c r="BF143" s="181"/>
      <c r="BG143" s="181"/>
      <c r="BH143" s="181"/>
      <c r="BI143" s="181"/>
      <c r="BJ143" s="181"/>
    </row>
    <row r="144" spans="2:62" hidden="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208"/>
      <c r="AJ144" s="181"/>
      <c r="AK144" s="181"/>
      <c r="AL144" s="181"/>
      <c r="AM144" s="181"/>
      <c r="AN144" s="181"/>
      <c r="AO144" s="181"/>
      <c r="AP144" s="181"/>
      <c r="AQ144" s="181"/>
      <c r="AR144" s="181"/>
      <c r="AS144" s="181"/>
      <c r="AT144" s="181"/>
      <c r="AU144" s="181"/>
      <c r="AV144" s="181"/>
      <c r="AW144" s="181"/>
      <c r="AX144" s="181"/>
      <c r="AY144" s="181"/>
      <c r="AZ144" s="181"/>
      <c r="BA144" s="181"/>
      <c r="BB144" s="181"/>
      <c r="BC144" s="181"/>
      <c r="BD144" s="181"/>
      <c r="BE144" s="181"/>
      <c r="BF144" s="181"/>
      <c r="BG144" s="181"/>
      <c r="BH144" s="181"/>
      <c r="BI144" s="181"/>
      <c r="BJ144" s="181"/>
    </row>
    <row r="145" spans="2:62" hidden="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208"/>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row>
    <row r="146" spans="2:62" hidden="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208"/>
      <c r="AJ146" s="181"/>
      <c r="AK146" s="181"/>
      <c r="AL146" s="181"/>
      <c r="AM146" s="181"/>
      <c r="AN146" s="181"/>
      <c r="AO146" s="181"/>
      <c r="AP146" s="181"/>
      <c r="AQ146" s="181"/>
      <c r="AR146" s="181"/>
      <c r="AS146" s="181"/>
      <c r="AT146" s="181"/>
      <c r="AU146" s="181"/>
      <c r="AV146" s="181"/>
      <c r="AW146" s="181"/>
      <c r="AX146" s="181"/>
      <c r="AY146" s="181"/>
      <c r="AZ146" s="181"/>
      <c r="BA146" s="181"/>
      <c r="BB146" s="181"/>
      <c r="BC146" s="181"/>
      <c r="BD146" s="181"/>
      <c r="BE146" s="181"/>
      <c r="BF146" s="181"/>
      <c r="BG146" s="181"/>
      <c r="BH146" s="181"/>
      <c r="BI146" s="181"/>
      <c r="BJ146" s="181"/>
    </row>
    <row r="147" spans="2:62" hidden="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208"/>
      <c r="AJ147" s="181"/>
      <c r="AK147" s="181"/>
      <c r="AL147" s="181"/>
      <c r="AM147" s="181"/>
      <c r="AN147" s="181"/>
      <c r="AO147" s="181"/>
      <c r="AP147" s="181"/>
      <c r="AQ147" s="181"/>
      <c r="AR147" s="181"/>
      <c r="AS147" s="181"/>
      <c r="AT147" s="181"/>
      <c r="AU147" s="181"/>
      <c r="AV147" s="181"/>
      <c r="AW147" s="181"/>
      <c r="AX147" s="181"/>
      <c r="AY147" s="181"/>
      <c r="AZ147" s="181"/>
      <c r="BA147" s="181"/>
      <c r="BB147" s="181"/>
      <c r="BC147" s="181"/>
      <c r="BD147" s="181"/>
      <c r="BE147" s="181"/>
      <c r="BF147" s="181"/>
      <c r="BG147" s="181"/>
      <c r="BH147" s="181"/>
      <c r="BI147" s="181"/>
      <c r="BJ147" s="181"/>
    </row>
    <row r="148" spans="2:62" hidden="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208"/>
      <c r="AJ148" s="181"/>
      <c r="AK148" s="181"/>
      <c r="AL148" s="181"/>
      <c r="AM148" s="181"/>
      <c r="AN148" s="181"/>
      <c r="AO148" s="181"/>
      <c r="AP148" s="181"/>
      <c r="AQ148" s="181"/>
      <c r="AR148" s="181"/>
      <c r="AS148" s="181"/>
      <c r="AT148" s="181"/>
      <c r="AU148" s="181"/>
      <c r="AV148" s="181"/>
      <c r="AW148" s="181"/>
      <c r="AX148" s="181"/>
      <c r="AY148" s="181"/>
      <c r="AZ148" s="181"/>
      <c r="BA148" s="181"/>
      <c r="BB148" s="181"/>
      <c r="BC148" s="181"/>
      <c r="BD148" s="181"/>
      <c r="BE148" s="181"/>
      <c r="BF148" s="181"/>
      <c r="BG148" s="181"/>
      <c r="BH148" s="181"/>
      <c r="BI148" s="181"/>
      <c r="BJ148" s="181"/>
    </row>
    <row r="149" spans="2:62" hidden="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208"/>
      <c r="AJ149" s="181"/>
      <c r="AK149" s="181"/>
      <c r="AL149" s="181"/>
      <c r="AM149" s="181"/>
      <c r="AN149" s="181"/>
      <c r="AO149" s="181"/>
      <c r="AP149" s="181"/>
      <c r="AQ149" s="181"/>
      <c r="AR149" s="181"/>
      <c r="AS149" s="181"/>
      <c r="AT149" s="181"/>
      <c r="AU149" s="181"/>
      <c r="AV149" s="181"/>
      <c r="AW149" s="181"/>
      <c r="AX149" s="181"/>
      <c r="AY149" s="181"/>
      <c r="AZ149" s="181"/>
      <c r="BA149" s="181"/>
      <c r="BB149" s="181"/>
      <c r="BC149" s="181"/>
      <c r="BD149" s="181"/>
      <c r="BE149" s="181"/>
      <c r="BF149" s="181"/>
      <c r="BG149" s="181"/>
      <c r="BH149" s="181"/>
      <c r="BI149" s="181"/>
      <c r="BJ149" s="181"/>
    </row>
    <row r="150" spans="2:62" hidden="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208"/>
      <c r="AJ150" s="181"/>
      <c r="AK150" s="181"/>
      <c r="AL150" s="181"/>
      <c r="AM150" s="181"/>
      <c r="AN150" s="181"/>
      <c r="AO150" s="181"/>
      <c r="AP150" s="181"/>
      <c r="AQ150" s="181"/>
      <c r="AR150" s="181"/>
      <c r="AS150" s="181"/>
      <c r="AT150" s="181"/>
      <c r="AU150" s="181"/>
      <c r="AV150" s="181"/>
      <c r="AW150" s="181"/>
      <c r="AX150" s="181"/>
      <c r="AY150" s="181"/>
      <c r="AZ150" s="181"/>
      <c r="BA150" s="181"/>
      <c r="BB150" s="181"/>
      <c r="BC150" s="181"/>
      <c r="BD150" s="181"/>
      <c r="BE150" s="181"/>
      <c r="BF150" s="181"/>
      <c r="BG150" s="181"/>
      <c r="BH150" s="181"/>
      <c r="BI150" s="181"/>
      <c r="BJ150" s="181"/>
    </row>
    <row r="151" spans="2:62" hidden="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208"/>
      <c r="AJ151" s="181"/>
      <c r="AK151" s="181"/>
      <c r="AL151" s="181"/>
      <c r="AM151" s="181"/>
      <c r="AN151" s="181"/>
      <c r="AO151" s="181"/>
      <c r="AP151" s="181"/>
      <c r="AQ151" s="181"/>
      <c r="AR151" s="181"/>
      <c r="AS151" s="181"/>
      <c r="AT151" s="181"/>
      <c r="AU151" s="181"/>
      <c r="AV151" s="181"/>
      <c r="AW151" s="181"/>
      <c r="AX151" s="181"/>
      <c r="AY151" s="181"/>
      <c r="AZ151" s="181"/>
      <c r="BA151" s="181"/>
      <c r="BB151" s="181"/>
      <c r="BC151" s="181"/>
      <c r="BD151" s="181"/>
      <c r="BE151" s="181"/>
      <c r="BF151" s="181"/>
      <c r="BG151" s="181"/>
      <c r="BH151" s="181"/>
      <c r="BI151" s="181"/>
      <c r="BJ151" s="181"/>
    </row>
    <row r="152" spans="2:62" hidden="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208"/>
      <c r="AJ152" s="181"/>
      <c r="AK152" s="181"/>
      <c r="AL152" s="181"/>
      <c r="AM152" s="181"/>
      <c r="AN152" s="181"/>
      <c r="AO152" s="181"/>
      <c r="AP152" s="18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row>
    <row r="153" spans="2:62" hidden="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208"/>
      <c r="AJ153" s="181"/>
      <c r="AK153" s="181"/>
      <c r="AL153" s="181"/>
      <c r="AM153" s="181"/>
      <c r="AN153" s="181"/>
      <c r="AO153" s="181"/>
      <c r="AP153" s="181"/>
      <c r="AQ153" s="181"/>
      <c r="AR153" s="181"/>
      <c r="AS153" s="181"/>
      <c r="AT153" s="181"/>
      <c r="AU153" s="181"/>
      <c r="AV153" s="181"/>
      <c r="AW153" s="181"/>
      <c r="AX153" s="181"/>
      <c r="AY153" s="181"/>
      <c r="AZ153" s="181"/>
      <c r="BA153" s="181"/>
      <c r="BB153" s="181"/>
      <c r="BC153" s="181"/>
      <c r="BD153" s="181"/>
      <c r="BE153" s="181"/>
      <c r="BF153" s="181"/>
      <c r="BG153" s="181"/>
      <c r="BH153" s="181"/>
      <c r="BI153" s="181"/>
      <c r="BJ153" s="181"/>
    </row>
    <row r="154" spans="2:62" hidden="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208"/>
      <c r="AJ154" s="181"/>
      <c r="AK154" s="181"/>
      <c r="AL154" s="181"/>
      <c r="AM154" s="181"/>
      <c r="AN154" s="181"/>
      <c r="AO154" s="181"/>
      <c r="AP154" s="181"/>
      <c r="AQ154" s="181"/>
      <c r="AR154" s="181"/>
      <c r="AS154" s="181"/>
      <c r="AT154" s="181"/>
      <c r="AU154" s="181"/>
      <c r="AV154" s="181"/>
      <c r="AW154" s="181"/>
      <c r="AX154" s="181"/>
      <c r="AY154" s="181"/>
      <c r="AZ154" s="181"/>
      <c r="BA154" s="181"/>
      <c r="BB154" s="181"/>
      <c r="BC154" s="181"/>
      <c r="BD154" s="181"/>
      <c r="BE154" s="181"/>
      <c r="BF154" s="181"/>
      <c r="BG154" s="181"/>
      <c r="BH154" s="181"/>
      <c r="BI154" s="181"/>
      <c r="BJ154" s="181"/>
    </row>
    <row r="155" spans="2:62" hidden="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208"/>
      <c r="AJ155" s="181"/>
      <c r="AK155" s="181"/>
      <c r="AL155" s="181"/>
      <c r="AM155" s="181"/>
      <c r="AN155" s="181"/>
      <c r="AO155" s="181"/>
      <c r="AP155" s="181"/>
      <c r="AQ155" s="181"/>
      <c r="AR155" s="181"/>
      <c r="AS155" s="181"/>
      <c r="AT155" s="181"/>
      <c r="AU155" s="181"/>
      <c r="AV155" s="181"/>
      <c r="AW155" s="181"/>
      <c r="AX155" s="181"/>
      <c r="AY155" s="181"/>
      <c r="AZ155" s="181"/>
      <c r="BA155" s="181"/>
      <c r="BB155" s="181"/>
      <c r="BC155" s="181"/>
      <c r="BD155" s="181"/>
      <c r="BE155" s="181"/>
      <c r="BF155" s="181"/>
      <c r="BG155" s="181"/>
      <c r="BH155" s="181"/>
      <c r="BI155" s="181"/>
      <c r="BJ155" s="181"/>
    </row>
    <row r="156" spans="2:62" hidden="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208"/>
      <c r="AJ156" s="181"/>
      <c r="AK156" s="181"/>
      <c r="AL156" s="181"/>
      <c r="AM156" s="181"/>
      <c r="AN156" s="181"/>
      <c r="AO156" s="181"/>
      <c r="AP156" s="181"/>
      <c r="AQ156" s="181"/>
      <c r="AR156" s="181"/>
      <c r="AS156" s="181"/>
      <c r="AT156" s="181"/>
      <c r="AU156" s="181"/>
      <c r="AV156" s="181"/>
      <c r="AW156" s="181"/>
      <c r="AX156" s="181"/>
      <c r="AY156" s="181"/>
      <c r="AZ156" s="181"/>
      <c r="BA156" s="181"/>
      <c r="BB156" s="181"/>
      <c r="BC156" s="181"/>
      <c r="BD156" s="181"/>
      <c r="BE156" s="181"/>
      <c r="BF156" s="181"/>
      <c r="BG156" s="181"/>
      <c r="BH156" s="181"/>
      <c r="BI156" s="181"/>
      <c r="BJ156" s="181"/>
    </row>
    <row r="157" spans="2:62" hidden="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208"/>
      <c r="AJ157" s="181"/>
      <c r="AK157" s="181"/>
      <c r="AL157" s="181"/>
      <c r="AM157" s="181"/>
      <c r="AN157" s="181"/>
      <c r="AO157" s="181"/>
      <c r="AP157" s="181"/>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row>
    <row r="158" spans="2:62" hidden="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208"/>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row>
    <row r="159" spans="2:62" hidden="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208"/>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row>
    <row r="160" spans="2:62" hidden="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208"/>
      <c r="AJ160" s="181"/>
      <c r="AK160" s="181"/>
      <c r="AL160" s="181"/>
      <c r="AM160" s="181"/>
      <c r="AN160" s="181"/>
      <c r="AO160" s="181"/>
      <c r="AP160" s="181"/>
      <c r="AQ160" s="181"/>
      <c r="AR160" s="181"/>
      <c r="AS160" s="181"/>
      <c r="AT160" s="181"/>
      <c r="AU160" s="181"/>
      <c r="AV160" s="181"/>
      <c r="AW160" s="181"/>
      <c r="AX160" s="181"/>
      <c r="AY160" s="181"/>
      <c r="AZ160" s="181"/>
      <c r="BA160" s="181"/>
      <c r="BB160" s="181"/>
      <c r="BC160" s="181"/>
      <c r="BD160" s="181"/>
      <c r="BE160" s="181"/>
      <c r="BF160" s="181"/>
      <c r="BG160" s="181"/>
      <c r="BH160" s="181"/>
      <c r="BI160" s="181"/>
      <c r="BJ160" s="181"/>
    </row>
    <row r="161" spans="2:62" hidden="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208"/>
      <c r="AJ161" s="181"/>
      <c r="AK161" s="181"/>
      <c r="AL161" s="181"/>
      <c r="AM161" s="181"/>
      <c r="AN161" s="181"/>
      <c r="AO161" s="181"/>
      <c r="AP161" s="181"/>
      <c r="AQ161" s="181"/>
      <c r="AR161" s="181"/>
      <c r="AS161" s="181"/>
      <c r="AT161" s="181"/>
      <c r="AU161" s="181"/>
      <c r="AV161" s="181"/>
      <c r="AW161" s="181"/>
      <c r="AX161" s="181"/>
      <c r="AY161" s="181"/>
      <c r="AZ161" s="181"/>
      <c r="BA161" s="181"/>
      <c r="BB161" s="181"/>
      <c r="BC161" s="181"/>
      <c r="BD161" s="181"/>
      <c r="BE161" s="181"/>
      <c r="BF161" s="181"/>
      <c r="BG161" s="181"/>
      <c r="BH161" s="181"/>
      <c r="BI161" s="181"/>
      <c r="BJ161" s="181"/>
    </row>
    <row r="162" spans="2:62" hidden="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208"/>
      <c r="AJ162" s="181"/>
      <c r="AK162" s="181"/>
      <c r="AL162" s="181"/>
      <c r="AM162" s="181"/>
      <c r="AN162" s="18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row>
    <row r="163" spans="2:62" hidden="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208"/>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row>
    <row r="164" spans="2:62" hidden="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208"/>
      <c r="AJ164" s="181"/>
      <c r="AK164" s="181"/>
      <c r="AL164" s="181"/>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row>
    <row r="165" spans="2:62" hidden="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208"/>
      <c r="AJ165" s="181"/>
      <c r="AK165" s="181"/>
      <c r="AL165" s="181"/>
      <c r="AM165" s="181"/>
      <c r="AN165" s="181"/>
      <c r="AO165" s="181"/>
      <c r="AP165" s="181"/>
      <c r="AQ165" s="181"/>
      <c r="AR165" s="181"/>
      <c r="AS165" s="181"/>
      <c r="AT165" s="181"/>
      <c r="AU165" s="181"/>
      <c r="AV165" s="181"/>
      <c r="AW165" s="181"/>
      <c r="AX165" s="181"/>
      <c r="AY165" s="181"/>
      <c r="AZ165" s="181"/>
      <c r="BA165" s="181"/>
      <c r="BB165" s="181"/>
      <c r="BC165" s="181"/>
      <c r="BD165" s="181"/>
      <c r="BE165" s="181"/>
      <c r="BF165" s="181"/>
      <c r="BG165" s="181"/>
      <c r="BH165" s="181"/>
      <c r="BI165" s="181"/>
      <c r="BJ165" s="181"/>
    </row>
    <row r="166" spans="2:62" hidden="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208"/>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row>
    <row r="167" spans="2:62" hidden="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208"/>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row>
    <row r="168" spans="2:62" hidden="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208"/>
      <c r="AJ168" s="181"/>
      <c r="AK168" s="181"/>
      <c r="AL168" s="181"/>
      <c r="AM168" s="181"/>
      <c r="AN168" s="181"/>
      <c r="AO168" s="181"/>
      <c r="AP168" s="181"/>
      <c r="AQ168" s="181"/>
      <c r="AR168" s="181"/>
      <c r="AS168" s="181"/>
      <c r="AT168" s="181"/>
      <c r="AU168" s="181"/>
      <c r="AV168" s="181"/>
      <c r="AW168" s="181"/>
      <c r="AX168" s="181"/>
      <c r="AY168" s="181"/>
      <c r="AZ168" s="181"/>
      <c r="BA168" s="181"/>
      <c r="BB168" s="181"/>
      <c r="BC168" s="181"/>
      <c r="BD168" s="181"/>
      <c r="BE168" s="181"/>
      <c r="BF168" s="181"/>
      <c r="BG168" s="181"/>
      <c r="BH168" s="181"/>
      <c r="BI168" s="181"/>
      <c r="BJ168" s="181"/>
    </row>
    <row r="169" spans="2:62" hidden="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208"/>
      <c r="AJ169" s="181"/>
      <c r="AK169" s="181"/>
      <c r="AL169" s="181"/>
      <c r="AM169" s="181"/>
      <c r="AN169" s="181"/>
      <c r="AO169" s="181"/>
      <c r="AP169" s="181"/>
      <c r="AQ169" s="181"/>
      <c r="AR169" s="181"/>
      <c r="AS169" s="181"/>
      <c r="AT169" s="181"/>
      <c r="AU169" s="181"/>
      <c r="AV169" s="181"/>
      <c r="AW169" s="181"/>
      <c r="AX169" s="181"/>
      <c r="AY169" s="181"/>
      <c r="AZ169" s="181"/>
      <c r="BA169" s="181"/>
      <c r="BB169" s="181"/>
      <c r="BC169" s="181"/>
      <c r="BD169" s="181"/>
      <c r="BE169" s="181"/>
      <c r="BF169" s="181"/>
      <c r="BG169" s="181"/>
      <c r="BH169" s="181"/>
      <c r="BI169" s="181"/>
      <c r="BJ169" s="181"/>
    </row>
    <row r="170" spans="2:62" hidden="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208"/>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row>
    <row r="171" spans="2:62" hidden="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208"/>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row>
    <row r="172" spans="2:62" hidden="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208"/>
      <c r="AJ172" s="181"/>
      <c r="AK172" s="181"/>
      <c r="AL172" s="181"/>
      <c r="AM172" s="181"/>
      <c r="AN172" s="181"/>
      <c r="AO172" s="181"/>
      <c r="AP172" s="181"/>
      <c r="AQ172" s="181"/>
      <c r="AR172" s="181"/>
      <c r="AS172" s="181"/>
      <c r="AT172" s="181"/>
      <c r="AU172" s="181"/>
      <c r="AV172" s="181"/>
      <c r="AW172" s="181"/>
      <c r="AX172" s="181"/>
      <c r="AY172" s="181"/>
      <c r="AZ172" s="181"/>
      <c r="BA172" s="181"/>
      <c r="BB172" s="181"/>
      <c r="BC172" s="181"/>
      <c r="BD172" s="181"/>
      <c r="BE172" s="181"/>
      <c r="BF172" s="181"/>
      <c r="BG172" s="181"/>
      <c r="BH172" s="181"/>
      <c r="BI172" s="181"/>
      <c r="BJ172" s="181"/>
    </row>
    <row r="173" spans="2:62" hidden="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208"/>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row>
    <row r="174" spans="2:62" hidden="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208"/>
      <c r="AJ174" s="181"/>
      <c r="AK174" s="181"/>
      <c r="AL174" s="181"/>
      <c r="AM174" s="181"/>
      <c r="AN174" s="181"/>
      <c r="AO174" s="181"/>
      <c r="AP174" s="181"/>
      <c r="AQ174" s="181"/>
      <c r="AR174" s="181"/>
      <c r="AS174" s="181"/>
      <c r="AT174" s="181"/>
      <c r="AU174" s="181"/>
      <c r="AV174" s="181"/>
      <c r="AW174" s="181"/>
      <c r="AX174" s="181"/>
      <c r="AY174" s="181"/>
      <c r="AZ174" s="181"/>
      <c r="BA174" s="181"/>
      <c r="BB174" s="181"/>
      <c r="BC174" s="181"/>
      <c r="BD174" s="181"/>
      <c r="BE174" s="181"/>
      <c r="BF174" s="181"/>
      <c r="BG174" s="181"/>
      <c r="BH174" s="181"/>
      <c r="BI174" s="181"/>
      <c r="BJ174" s="181"/>
    </row>
    <row r="175" spans="2:62" hidden="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208"/>
      <c r="AJ175" s="181"/>
      <c r="AK175" s="181"/>
      <c r="AL175" s="181"/>
      <c r="AM175" s="181"/>
      <c r="AN175" s="181"/>
      <c r="AO175" s="181"/>
      <c r="AP175" s="181"/>
      <c r="AQ175" s="181"/>
      <c r="AR175" s="181"/>
      <c r="AS175" s="181"/>
      <c r="AT175" s="181"/>
      <c r="AU175" s="181"/>
      <c r="AV175" s="181"/>
      <c r="AW175" s="181"/>
      <c r="AX175" s="181"/>
      <c r="AY175" s="181"/>
      <c r="AZ175" s="181"/>
      <c r="BA175" s="181"/>
      <c r="BB175" s="181"/>
      <c r="BC175" s="181"/>
      <c r="BD175" s="181"/>
      <c r="BE175" s="181"/>
      <c r="BF175" s="181"/>
      <c r="BG175" s="181"/>
      <c r="BH175" s="181"/>
      <c r="BI175" s="181"/>
      <c r="BJ175" s="181"/>
    </row>
    <row r="176" spans="2:62" hidden="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208"/>
      <c r="AJ176" s="181"/>
      <c r="AK176" s="181"/>
      <c r="AL176" s="181"/>
      <c r="AM176" s="181"/>
      <c r="AN176" s="181"/>
      <c r="AO176" s="181"/>
      <c r="AP176" s="18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row>
    <row r="177" spans="2:62" hidden="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208"/>
      <c r="AJ177" s="181"/>
      <c r="AK177" s="181"/>
      <c r="AL177" s="181"/>
      <c r="AM177" s="181"/>
      <c r="AN177" s="181"/>
      <c r="AO177" s="181"/>
      <c r="AP177" s="181"/>
      <c r="AQ177" s="181"/>
      <c r="AR177" s="181"/>
      <c r="AS177" s="181"/>
      <c r="AT177" s="181"/>
      <c r="AU177" s="181"/>
      <c r="AV177" s="181"/>
      <c r="AW177" s="181"/>
      <c r="AX177" s="181"/>
      <c r="AY177" s="181"/>
      <c r="AZ177" s="181"/>
      <c r="BA177" s="181"/>
      <c r="BB177" s="181"/>
      <c r="BC177" s="181"/>
      <c r="BD177" s="181"/>
      <c r="BE177" s="181"/>
      <c r="BF177" s="181"/>
      <c r="BG177" s="181"/>
      <c r="BH177" s="181"/>
      <c r="BI177" s="181"/>
      <c r="BJ177" s="181"/>
    </row>
    <row r="178" spans="2:62" hidden="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208"/>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row>
    <row r="179" spans="2:62" hidden="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208"/>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row>
    <row r="180" spans="2:62" hidden="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208"/>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row>
    <row r="181" spans="2:62" hidden="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208"/>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row>
    <row r="182" spans="2:62" hidden="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208"/>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row>
    <row r="183" spans="2:62" hidden="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208"/>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row>
    <row r="184" spans="2:62" hidden="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208"/>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row>
    <row r="185" spans="2:62" hidden="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208"/>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row>
    <row r="186" spans="2:62" hidden="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208"/>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row>
    <row r="187" spans="2:62" hidden="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208"/>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row>
    <row r="188" spans="2:62" hidden="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208"/>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row>
    <row r="189" spans="2:62" hidden="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208"/>
      <c r="AJ189" s="181"/>
      <c r="AK189" s="181"/>
      <c r="AL189" s="181"/>
      <c r="AM189" s="181"/>
      <c r="AN189" s="181"/>
      <c r="AO189" s="181"/>
      <c r="AP189" s="181"/>
      <c r="AQ189" s="181"/>
      <c r="AR189" s="181"/>
      <c r="AS189" s="181"/>
      <c r="AT189" s="181"/>
      <c r="AU189" s="181"/>
      <c r="AV189" s="181"/>
      <c r="AW189" s="181"/>
      <c r="AX189" s="181"/>
      <c r="AY189" s="181"/>
      <c r="AZ189" s="181"/>
      <c r="BA189" s="181"/>
      <c r="BB189" s="181"/>
      <c r="BC189" s="181"/>
      <c r="BD189" s="181"/>
      <c r="BE189" s="181"/>
      <c r="BF189" s="181"/>
      <c r="BG189" s="181"/>
      <c r="BH189" s="181"/>
      <c r="BI189" s="181"/>
      <c r="BJ189" s="181"/>
    </row>
    <row r="190" spans="2:62" hidden="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208"/>
      <c r="AJ190" s="181"/>
      <c r="AK190" s="181"/>
      <c r="AL190" s="181"/>
      <c r="AM190" s="181"/>
      <c r="AN190" s="181"/>
      <c r="AO190" s="181"/>
      <c r="AP190" s="181"/>
      <c r="AQ190" s="181"/>
      <c r="AR190" s="181"/>
      <c r="AS190" s="181"/>
      <c r="AT190" s="181"/>
      <c r="AU190" s="181"/>
      <c r="AV190" s="181"/>
      <c r="AW190" s="181"/>
      <c r="AX190" s="181"/>
      <c r="AY190" s="181"/>
      <c r="AZ190" s="181"/>
      <c r="BA190" s="181"/>
      <c r="BB190" s="181"/>
      <c r="BC190" s="181"/>
      <c r="BD190" s="181"/>
      <c r="BE190" s="181"/>
      <c r="BF190" s="181"/>
      <c r="BG190" s="181"/>
      <c r="BH190" s="181"/>
      <c r="BI190" s="181"/>
      <c r="BJ190" s="181"/>
    </row>
    <row r="191" spans="2:62" hidden="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208"/>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row>
    <row r="192" spans="2:62" hidden="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208"/>
      <c r="AJ192" s="181"/>
      <c r="AK192" s="181"/>
      <c r="AL192" s="181"/>
      <c r="AM192" s="181"/>
      <c r="AN192" s="181"/>
      <c r="AO192" s="181"/>
      <c r="AP192" s="181"/>
      <c r="AQ192" s="181"/>
      <c r="AR192" s="181"/>
      <c r="AS192" s="181"/>
      <c r="AT192" s="181"/>
      <c r="AU192" s="181"/>
      <c r="AV192" s="181"/>
      <c r="AW192" s="181"/>
      <c r="AX192" s="181"/>
      <c r="AY192" s="181"/>
      <c r="AZ192" s="181"/>
      <c r="BA192" s="181"/>
      <c r="BB192" s="181"/>
      <c r="BC192" s="181"/>
      <c r="BD192" s="181"/>
      <c r="BE192" s="181"/>
      <c r="BF192" s="181"/>
      <c r="BG192" s="181"/>
      <c r="BH192" s="181"/>
      <c r="BI192" s="181"/>
      <c r="BJ192" s="181"/>
    </row>
    <row r="193" spans="2:62" hidden="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208"/>
      <c r="AJ193" s="181"/>
      <c r="AK193" s="181"/>
      <c r="AL193" s="181"/>
      <c r="AM193" s="181"/>
      <c r="AN193" s="181"/>
      <c r="AO193" s="181"/>
      <c r="AP193" s="181"/>
      <c r="AQ193" s="181"/>
      <c r="AR193" s="181"/>
      <c r="AS193" s="181"/>
      <c r="AT193" s="181"/>
      <c r="AU193" s="181"/>
      <c r="AV193" s="181"/>
      <c r="AW193" s="181"/>
      <c r="AX193" s="181"/>
      <c r="AY193" s="181"/>
      <c r="AZ193" s="181"/>
      <c r="BA193" s="181"/>
      <c r="BB193" s="181"/>
      <c r="BC193" s="181"/>
      <c r="BD193" s="181"/>
      <c r="BE193" s="181"/>
      <c r="BF193" s="181"/>
      <c r="BG193" s="181"/>
      <c r="BH193" s="181"/>
      <c r="BI193" s="181"/>
      <c r="BJ193" s="181"/>
    </row>
    <row r="194" spans="2:62" hidden="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208"/>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row>
    <row r="195" spans="2:62" hidden="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208"/>
      <c r="AJ195" s="181"/>
      <c r="AK195" s="181"/>
      <c r="AL195" s="181"/>
      <c r="AM195" s="181"/>
      <c r="AN195" s="181"/>
      <c r="AO195" s="181"/>
      <c r="AP195" s="181"/>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row>
    <row r="196" spans="2:62" hidden="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208"/>
      <c r="AJ196" s="181"/>
      <c r="AK196" s="181"/>
      <c r="AL196" s="181"/>
      <c r="AM196" s="181"/>
      <c r="AN196" s="181"/>
      <c r="AO196" s="181"/>
      <c r="AP196" s="181"/>
      <c r="AQ196" s="181"/>
      <c r="AR196" s="181"/>
      <c r="AS196" s="181"/>
      <c r="AT196" s="181"/>
      <c r="AU196" s="181"/>
      <c r="AV196" s="181"/>
      <c r="AW196" s="181"/>
      <c r="AX196" s="181"/>
      <c r="AY196" s="181"/>
      <c r="AZ196" s="181"/>
      <c r="BA196" s="181"/>
      <c r="BB196" s="181"/>
      <c r="BC196" s="181"/>
      <c r="BD196" s="181"/>
      <c r="BE196" s="181"/>
      <c r="BF196" s="181"/>
      <c r="BG196" s="181"/>
      <c r="BH196" s="181"/>
      <c r="BI196" s="181"/>
      <c r="BJ196" s="181"/>
    </row>
    <row r="197" spans="2:62" hidden="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208"/>
      <c r="AJ197" s="181"/>
      <c r="AK197" s="181"/>
      <c r="AL197" s="181"/>
      <c r="AM197" s="181"/>
      <c r="AN197" s="181"/>
      <c r="AO197" s="181"/>
      <c r="AP197" s="181"/>
      <c r="AQ197" s="181"/>
      <c r="AR197" s="181"/>
      <c r="AS197" s="181"/>
      <c r="AT197" s="181"/>
      <c r="AU197" s="181"/>
      <c r="AV197" s="181"/>
      <c r="AW197" s="181"/>
      <c r="AX197" s="181"/>
      <c r="AY197" s="181"/>
      <c r="AZ197" s="181"/>
      <c r="BA197" s="181"/>
      <c r="BB197" s="181"/>
      <c r="BC197" s="181"/>
      <c r="BD197" s="181"/>
      <c r="BE197" s="181"/>
      <c r="BF197" s="181"/>
      <c r="BG197" s="181"/>
      <c r="BH197" s="181"/>
      <c r="BI197" s="181"/>
      <c r="BJ197" s="181"/>
    </row>
    <row r="198" spans="2:62" hidden="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208"/>
      <c r="AJ198" s="181"/>
      <c r="AK198" s="181"/>
      <c r="AL198" s="181"/>
      <c r="AM198" s="181"/>
      <c r="AN198" s="181"/>
      <c r="AO198" s="181"/>
      <c r="AP198" s="181"/>
      <c r="AQ198" s="181"/>
      <c r="AR198" s="181"/>
      <c r="AS198" s="181"/>
      <c r="AT198" s="181"/>
      <c r="AU198" s="181"/>
      <c r="AV198" s="181"/>
      <c r="AW198" s="181"/>
      <c r="AX198" s="181"/>
      <c r="AY198" s="181"/>
      <c r="AZ198" s="181"/>
      <c r="BA198" s="181"/>
      <c r="BB198" s="181"/>
      <c r="BC198" s="181"/>
      <c r="BD198" s="181"/>
      <c r="BE198" s="181"/>
      <c r="BF198" s="181"/>
      <c r="BG198" s="181"/>
      <c r="BH198" s="181"/>
      <c r="BI198" s="181"/>
      <c r="BJ198" s="181"/>
    </row>
    <row r="199" spans="2:62" hidden="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208"/>
      <c r="AJ199" s="181"/>
      <c r="AK199" s="181"/>
      <c r="AL199" s="181"/>
      <c r="AM199" s="181"/>
      <c r="AN199" s="181"/>
      <c r="AO199" s="181"/>
      <c r="AP199" s="181"/>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row>
    <row r="200" spans="2:62" hidden="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208"/>
      <c r="AJ200" s="181"/>
      <c r="AK200" s="181"/>
      <c r="AL200" s="181"/>
      <c r="AM200" s="181"/>
      <c r="AN200" s="181"/>
      <c r="AO200" s="181"/>
      <c r="AP200" s="181"/>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row>
    <row r="201" spans="2:62" hidden="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208"/>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row>
    <row r="202" spans="2:62" hidden="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208"/>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row>
    <row r="203" spans="2:62" hidden="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208"/>
      <c r="AJ203" s="181"/>
      <c r="AK203" s="181"/>
      <c r="AL203" s="181"/>
      <c r="AM203" s="181"/>
      <c r="AN203" s="181"/>
      <c r="AO203" s="181"/>
      <c r="AP203" s="18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row>
    <row r="204" spans="2:62" hidden="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208"/>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row>
    <row r="205" spans="2:62" hidden="1">
      <c r="AJ205" s="181"/>
      <c r="AK205" s="181"/>
      <c r="AL205" s="181"/>
      <c r="AM205" s="181"/>
      <c r="AN205" s="181"/>
      <c r="AO205" s="181"/>
      <c r="AP205" s="181"/>
      <c r="AQ205" s="181"/>
      <c r="AR205" s="181"/>
      <c r="AS205" s="181"/>
      <c r="AT205" s="181"/>
      <c r="AU205" s="181"/>
      <c r="AV205" s="181"/>
      <c r="AW205" s="181"/>
      <c r="AX205" s="181"/>
      <c r="AY205" s="181"/>
      <c r="AZ205" s="181"/>
      <c r="BA205" s="181"/>
      <c r="BB205" s="181"/>
      <c r="BC205" s="181"/>
      <c r="BD205" s="181"/>
      <c r="BE205" s="181"/>
      <c r="BF205" s="181"/>
      <c r="BG205" s="181"/>
      <c r="BH205" s="181"/>
      <c r="BI205" s="181"/>
      <c r="BJ205" s="181"/>
    </row>
    <row r="206" spans="2:62" hidden="1">
      <c r="AJ206" s="181"/>
      <c r="AK206" s="181"/>
      <c r="AL206" s="181"/>
      <c r="AM206" s="181"/>
      <c r="AN206" s="181"/>
      <c r="AO206" s="181"/>
      <c r="AP206" s="181"/>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row>
    <row r="207" spans="2:62" hidden="1">
      <c r="AJ207" s="181"/>
      <c r="AK207" s="181"/>
      <c r="AL207" s="181"/>
      <c r="AM207" s="181"/>
      <c r="AN207" s="181"/>
      <c r="AO207" s="181"/>
      <c r="AP207" s="181"/>
      <c r="AQ207" s="181"/>
      <c r="AR207" s="181"/>
      <c r="AS207" s="181"/>
      <c r="AT207" s="181"/>
      <c r="AU207" s="181"/>
      <c r="AV207" s="181"/>
      <c r="AW207" s="181"/>
      <c r="AX207" s="181"/>
      <c r="AY207" s="181"/>
      <c r="AZ207" s="181"/>
      <c r="BA207" s="181"/>
      <c r="BB207" s="181"/>
      <c r="BC207" s="181"/>
      <c r="BD207" s="181"/>
      <c r="BE207" s="181"/>
      <c r="BF207" s="181"/>
      <c r="BG207" s="181"/>
      <c r="BH207" s="181"/>
      <c r="BI207" s="181"/>
      <c r="BJ207" s="181"/>
    </row>
    <row r="208" spans="2:62" hidden="1">
      <c r="AJ208" s="181"/>
      <c r="AK208" s="181"/>
      <c r="AL208" s="181"/>
      <c r="AM208" s="181"/>
      <c r="AN208" s="181"/>
      <c r="AO208" s="181"/>
      <c r="AP208" s="181"/>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row>
    <row r="209" spans="36:62" hidden="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row>
    <row r="210" spans="36:62" hidden="1">
      <c r="AJ210" s="181"/>
      <c r="AK210" s="181"/>
      <c r="AL210" s="181"/>
      <c r="AM210" s="181"/>
      <c r="AN210" s="181"/>
      <c r="AO210" s="181"/>
      <c r="AP210" s="181"/>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row>
    <row r="211" spans="36:62" hidden="1">
      <c r="AJ211" s="181"/>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row>
    <row r="212" spans="36:62" hidden="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row>
    <row r="213" spans="36:62" hidden="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row>
    <row r="214" spans="36:62" hidden="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row>
    <row r="215" spans="36:62" hidden="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row>
    <row r="216" spans="36:62" hidden="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row>
    <row r="217" spans="36:62" hidden="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row>
    <row r="218" spans="36:62" hidden="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row>
    <row r="219" spans="36:62" hidden="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row>
    <row r="220" spans="36:62" hidden="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row>
    <row r="221" spans="36:62" hidden="1">
      <c r="AJ221" s="181"/>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row>
    <row r="222" spans="36:62" hidden="1">
      <c r="AJ222" s="181"/>
      <c r="AK222" s="181"/>
      <c r="AL222" s="181"/>
      <c r="AM222" s="181"/>
      <c r="AN222" s="181"/>
      <c r="AO222" s="181"/>
      <c r="AP222" s="181"/>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row>
    <row r="223" spans="36:62" hidden="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row>
    <row r="224" spans="36:62" hidden="1">
      <c r="AJ224" s="181"/>
      <c r="AK224" s="181"/>
      <c r="AL224" s="181"/>
      <c r="AM224" s="181"/>
      <c r="AN224" s="181"/>
      <c r="AO224" s="181"/>
      <c r="AP224" s="181"/>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row>
    <row r="225" spans="36:62" hidden="1">
      <c r="AJ225" s="181"/>
      <c r="AK225" s="181"/>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row>
    <row r="226" spans="36:62" hidden="1">
      <c r="AJ226" s="181"/>
      <c r="AK226" s="181"/>
      <c r="AL226" s="181"/>
      <c r="AM226" s="181"/>
      <c r="AN226" s="181"/>
      <c r="AO226" s="181"/>
      <c r="AP226" s="181"/>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row>
    <row r="227" spans="36:62" hidden="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row>
    <row r="228" spans="36:62" hidden="1">
      <c r="AJ228" s="181"/>
      <c r="AK228" s="181"/>
      <c r="AL228" s="181"/>
      <c r="AM228" s="181"/>
      <c r="AN228" s="181"/>
      <c r="AO228" s="181"/>
      <c r="AP228" s="181"/>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row>
    <row r="229" spans="36:62" hidden="1">
      <c r="AJ229" s="181"/>
      <c r="AK229" s="181"/>
      <c r="AL229" s="181"/>
      <c r="AM229" s="181"/>
      <c r="AN229" s="181"/>
      <c r="AO229" s="181"/>
      <c r="AP229" s="181"/>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row>
    <row r="230" spans="36:62" hidden="1">
      <c r="AJ230" s="181"/>
      <c r="AK230" s="181"/>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row>
    <row r="231" spans="36:62" hidden="1">
      <c r="AJ231" s="181"/>
      <c r="AK231" s="181"/>
      <c r="AL231" s="181"/>
      <c r="AM231" s="181"/>
      <c r="AN231" s="181"/>
      <c r="AO231" s="181"/>
      <c r="AP231" s="181"/>
      <c r="AQ231" s="181"/>
      <c r="AR231" s="181"/>
      <c r="AS231" s="181"/>
      <c r="AT231" s="181"/>
      <c r="AU231" s="181"/>
      <c r="AV231" s="181"/>
      <c r="AW231" s="181"/>
      <c r="AX231" s="181"/>
      <c r="AY231" s="181"/>
      <c r="AZ231" s="181"/>
      <c r="BA231" s="181"/>
      <c r="BB231" s="181"/>
      <c r="BC231" s="181"/>
      <c r="BD231" s="181"/>
      <c r="BE231" s="181"/>
      <c r="BF231" s="181"/>
      <c r="BG231" s="181"/>
      <c r="BH231" s="181"/>
      <c r="BI231" s="181"/>
      <c r="BJ231" s="181"/>
    </row>
    <row r="232" spans="36:62" hidden="1">
      <c r="AJ232" s="181"/>
      <c r="AK232" s="181"/>
      <c r="AL232" s="181"/>
      <c r="AM232" s="181"/>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row>
    <row r="233" spans="36:62" hidden="1">
      <c r="AJ233" s="181"/>
      <c r="AK233" s="181"/>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row>
    <row r="234" spans="36:62" hidden="1">
      <c r="AJ234" s="181"/>
      <c r="AK234" s="181"/>
      <c r="AL234" s="181"/>
      <c r="AM234" s="181"/>
      <c r="AN234" s="181"/>
      <c r="AO234" s="181"/>
      <c r="AP234" s="181"/>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row>
    <row r="235" spans="36:62" hidden="1">
      <c r="AJ235" s="181"/>
      <c r="AK235" s="181"/>
      <c r="AL235" s="181"/>
      <c r="AM235" s="181"/>
      <c r="AN235" s="181"/>
      <c r="AO235" s="181"/>
      <c r="AP235" s="181"/>
      <c r="AQ235" s="181"/>
      <c r="AR235" s="181"/>
      <c r="AS235" s="181"/>
      <c r="AT235" s="181"/>
      <c r="AU235" s="181"/>
      <c r="AV235" s="181"/>
      <c r="AW235" s="181"/>
      <c r="AX235" s="181"/>
      <c r="AY235" s="181"/>
      <c r="AZ235" s="181"/>
      <c r="BA235" s="181"/>
      <c r="BB235" s="181"/>
      <c r="BC235" s="181"/>
      <c r="BD235" s="181"/>
      <c r="BE235" s="181"/>
      <c r="BF235" s="181"/>
      <c r="BG235" s="181"/>
      <c r="BH235" s="181"/>
      <c r="BI235" s="181"/>
      <c r="BJ235" s="181"/>
    </row>
    <row r="236" spans="36:62" hidden="1">
      <c r="AJ236" s="181"/>
      <c r="AK236" s="181"/>
      <c r="AL236" s="181"/>
      <c r="AM236" s="181"/>
      <c r="AN236" s="181"/>
      <c r="AO236" s="181"/>
      <c r="AP236" s="18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row>
    <row r="237" spans="36:62" hidden="1">
      <c r="AJ237" s="181"/>
      <c r="AK237" s="181"/>
      <c r="AL237" s="181"/>
      <c r="AM237" s="181"/>
      <c r="AN237" s="181"/>
      <c r="AO237" s="181"/>
      <c r="AP237" s="181"/>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row>
    <row r="238" spans="36:62" hidden="1">
      <c r="AJ238" s="181"/>
      <c r="AK238" s="181"/>
      <c r="AL238" s="181"/>
      <c r="AM238" s="181"/>
      <c r="AN238" s="181"/>
      <c r="AO238" s="181"/>
      <c r="AP238" s="181"/>
      <c r="AQ238" s="181"/>
      <c r="AR238" s="181"/>
      <c r="AS238" s="181"/>
      <c r="AT238" s="181"/>
      <c r="AU238" s="181"/>
      <c r="AV238" s="181"/>
      <c r="AW238" s="181"/>
      <c r="AX238" s="181"/>
      <c r="AY238" s="181"/>
      <c r="AZ238" s="181"/>
      <c r="BA238" s="181"/>
      <c r="BB238" s="181"/>
      <c r="BC238" s="181"/>
      <c r="BD238" s="181"/>
      <c r="BE238" s="181"/>
      <c r="BF238" s="181"/>
      <c r="BG238" s="181"/>
      <c r="BH238" s="181"/>
      <c r="BI238" s="181"/>
      <c r="BJ238" s="181"/>
    </row>
    <row r="239" spans="36:62" hidden="1">
      <c r="AJ239" s="181"/>
      <c r="AK239" s="181"/>
      <c r="AL239" s="181"/>
      <c r="AM239" s="181"/>
      <c r="AN239" s="181"/>
      <c r="AO239" s="181"/>
      <c r="AP239" s="181"/>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row>
    <row r="240" spans="36:62" hidden="1">
      <c r="AJ240" s="181"/>
      <c r="AK240" s="181"/>
      <c r="AL240" s="181"/>
      <c r="AM240" s="181"/>
      <c r="AN240" s="181"/>
      <c r="AO240" s="181"/>
      <c r="AP240" s="181"/>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row>
    <row r="241" spans="36:62" hidden="1">
      <c r="AJ241" s="181"/>
      <c r="AK241" s="181"/>
      <c r="AL241" s="181"/>
      <c r="AM241" s="181"/>
      <c r="AN241" s="181"/>
      <c r="AO241" s="181"/>
      <c r="AP241" s="181"/>
      <c r="AQ241" s="181"/>
      <c r="AR241" s="181"/>
      <c r="AS241" s="181"/>
      <c r="AT241" s="181"/>
      <c r="AU241" s="181"/>
      <c r="AV241" s="181"/>
      <c r="AW241" s="181"/>
      <c r="AX241" s="181"/>
      <c r="AY241" s="181"/>
      <c r="AZ241" s="181"/>
      <c r="BA241" s="181"/>
      <c r="BB241" s="181"/>
      <c r="BC241" s="181"/>
      <c r="BD241" s="181"/>
      <c r="BE241" s="181"/>
      <c r="BF241" s="181"/>
      <c r="BG241" s="181"/>
      <c r="BH241" s="181"/>
      <c r="BI241" s="181"/>
      <c r="BJ241" s="181"/>
    </row>
    <row r="242" spans="36:62" hidden="1">
      <c r="AJ242" s="181"/>
      <c r="AK242" s="181"/>
      <c r="AL242" s="181"/>
      <c r="AM242" s="181"/>
      <c r="AN242" s="181"/>
      <c r="AO242" s="181"/>
      <c r="AP242" s="181"/>
      <c r="AQ242" s="181"/>
      <c r="AR242" s="181"/>
      <c r="AS242" s="181"/>
      <c r="AT242" s="181"/>
      <c r="AU242" s="181"/>
      <c r="AV242" s="181"/>
      <c r="AW242" s="181"/>
      <c r="AX242" s="181"/>
      <c r="AY242" s="181"/>
      <c r="AZ242" s="181"/>
      <c r="BA242" s="181"/>
      <c r="BB242" s="181"/>
      <c r="BC242" s="181"/>
      <c r="BD242" s="181"/>
      <c r="BE242" s="181"/>
      <c r="BF242" s="181"/>
      <c r="BG242" s="181"/>
      <c r="BH242" s="181"/>
      <c r="BI242" s="181"/>
      <c r="BJ242" s="181"/>
    </row>
    <row r="243" spans="36:62" hidden="1">
      <c r="AJ243" s="181"/>
      <c r="AK243" s="181"/>
      <c r="AL243" s="181"/>
      <c r="AM243" s="181"/>
      <c r="AN243" s="181"/>
      <c r="AO243" s="181"/>
      <c r="AP243" s="181"/>
      <c r="AQ243" s="181"/>
      <c r="AR243" s="181"/>
      <c r="AS243" s="181"/>
      <c r="AT243" s="181"/>
      <c r="AU243" s="181"/>
      <c r="AV243" s="181"/>
      <c r="AW243" s="181"/>
      <c r="AX243" s="181"/>
      <c r="AY243" s="181"/>
      <c r="AZ243" s="181"/>
      <c r="BA243" s="181"/>
      <c r="BB243" s="181"/>
      <c r="BC243" s="181"/>
      <c r="BD243" s="181"/>
      <c r="BE243" s="181"/>
      <c r="BF243" s="181"/>
      <c r="BG243" s="181"/>
      <c r="BH243" s="181"/>
      <c r="BI243" s="181"/>
      <c r="BJ243" s="181"/>
    </row>
    <row r="244" spans="36:62" hidden="1">
      <c r="AJ244" s="181"/>
      <c r="AK244" s="181"/>
      <c r="AL244" s="181"/>
      <c r="AM244" s="181"/>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row>
    <row r="245" spans="36:62" hidden="1">
      <c r="AJ245" s="181"/>
      <c r="AK245" s="181"/>
      <c r="AL245" s="181"/>
      <c r="AM245" s="181"/>
      <c r="AN245" s="181"/>
      <c r="AO245" s="181"/>
      <c r="AP245" s="181"/>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row>
    <row r="246" spans="36:62" hidden="1">
      <c r="AJ246" s="181"/>
      <c r="AK246" s="181"/>
      <c r="AL246" s="181"/>
      <c r="AM246" s="181"/>
      <c r="AN246" s="181"/>
      <c r="AO246" s="181"/>
      <c r="AP246" s="181"/>
      <c r="AQ246" s="181"/>
      <c r="AR246" s="181"/>
      <c r="AS246" s="181"/>
      <c r="AT246" s="181"/>
      <c r="AU246" s="181"/>
      <c r="AV246" s="181"/>
      <c r="AW246" s="181"/>
      <c r="AX246" s="181"/>
      <c r="AY246" s="181"/>
      <c r="AZ246" s="181"/>
      <c r="BA246" s="181"/>
      <c r="BB246" s="181"/>
      <c r="BC246" s="181"/>
      <c r="BD246" s="181"/>
      <c r="BE246" s="181"/>
      <c r="BF246" s="181"/>
      <c r="BG246" s="181"/>
      <c r="BH246" s="181"/>
      <c r="BI246" s="181"/>
      <c r="BJ246" s="181"/>
    </row>
    <row r="247" spans="36:62" hidden="1">
      <c r="AJ247" s="181"/>
      <c r="AK247" s="181"/>
      <c r="AL247" s="181"/>
      <c r="AM247" s="181"/>
      <c r="AN247" s="181"/>
      <c r="AO247" s="181"/>
      <c r="AP247" s="181"/>
      <c r="AQ247" s="181"/>
      <c r="AR247" s="181"/>
      <c r="AS247" s="181"/>
      <c r="AT247" s="181"/>
      <c r="AU247" s="181"/>
      <c r="AV247" s="181"/>
      <c r="AW247" s="181"/>
      <c r="AX247" s="181"/>
      <c r="AY247" s="181"/>
      <c r="AZ247" s="181"/>
      <c r="BA247" s="181"/>
      <c r="BB247" s="181"/>
      <c r="BC247" s="181"/>
      <c r="BD247" s="181"/>
      <c r="BE247" s="181"/>
      <c r="BF247" s="181"/>
      <c r="BG247" s="181"/>
      <c r="BH247" s="181"/>
      <c r="BI247" s="181"/>
      <c r="BJ247" s="181"/>
    </row>
    <row r="248" spans="36:62" hidden="1">
      <c r="AJ248" s="181"/>
      <c r="AK248" s="181"/>
      <c r="AL248" s="181"/>
      <c r="AM248" s="181"/>
      <c r="AN248" s="181"/>
      <c r="AO248" s="181"/>
      <c r="AP248" s="181"/>
      <c r="AQ248" s="181"/>
      <c r="AR248" s="181"/>
      <c r="AS248" s="181"/>
      <c r="AT248" s="181"/>
      <c r="AU248" s="181"/>
      <c r="AV248" s="181"/>
      <c r="AW248" s="181"/>
      <c r="AX248" s="181"/>
      <c r="AY248" s="181"/>
      <c r="AZ248" s="181"/>
      <c r="BA248" s="181"/>
      <c r="BB248" s="181"/>
      <c r="BC248" s="181"/>
      <c r="BD248" s="181"/>
      <c r="BE248" s="181"/>
      <c r="BF248" s="181"/>
      <c r="BG248" s="181"/>
      <c r="BH248" s="181"/>
      <c r="BI248" s="181"/>
      <c r="BJ248" s="181"/>
    </row>
    <row r="249" spans="36:62" hidden="1">
      <c r="AJ249" s="181"/>
      <c r="AK249" s="181"/>
      <c r="AL249" s="181"/>
      <c r="AM249" s="181"/>
      <c r="AN249" s="181"/>
      <c r="AO249" s="181"/>
      <c r="AP249" s="181"/>
      <c r="AQ249" s="181"/>
      <c r="AR249" s="181"/>
      <c r="AS249" s="181"/>
      <c r="AT249" s="181"/>
      <c r="AU249" s="181"/>
      <c r="AV249" s="181"/>
      <c r="AW249" s="181"/>
      <c r="AX249" s="181"/>
      <c r="AY249" s="181"/>
      <c r="AZ249" s="181"/>
      <c r="BA249" s="181"/>
      <c r="BB249" s="181"/>
      <c r="BC249" s="181"/>
      <c r="BD249" s="181"/>
      <c r="BE249" s="181"/>
      <c r="BF249" s="181"/>
      <c r="BG249" s="181"/>
      <c r="BH249" s="181"/>
      <c r="BI249" s="181"/>
      <c r="BJ249" s="181"/>
    </row>
    <row r="250" spans="36:62" hidden="1">
      <c r="AJ250" s="181"/>
      <c r="AK250" s="181"/>
      <c r="AL250" s="181"/>
      <c r="AM250" s="181"/>
      <c r="AN250" s="181"/>
      <c r="AO250" s="181"/>
      <c r="AP250" s="181"/>
      <c r="AQ250" s="181"/>
      <c r="AR250" s="181"/>
      <c r="AS250" s="181"/>
      <c r="AT250" s="181"/>
      <c r="AU250" s="181"/>
      <c r="AV250" s="181"/>
      <c r="AW250" s="181"/>
      <c r="AX250" s="181"/>
      <c r="AY250" s="181"/>
      <c r="AZ250" s="181"/>
      <c r="BA250" s="181"/>
      <c r="BB250" s="181"/>
      <c r="BC250" s="181"/>
      <c r="BD250" s="181"/>
      <c r="BE250" s="181"/>
      <c r="BF250" s="181"/>
      <c r="BG250" s="181"/>
      <c r="BH250" s="181"/>
      <c r="BI250" s="181"/>
      <c r="BJ250" s="181"/>
    </row>
    <row r="251" spans="36:62" hidden="1">
      <c r="AJ251" s="181"/>
      <c r="AK251" s="181"/>
      <c r="AL251" s="181"/>
      <c r="AM251" s="181"/>
      <c r="AN251" s="181"/>
      <c r="AO251" s="181"/>
      <c r="AP251" s="181"/>
      <c r="AQ251" s="181"/>
      <c r="AR251" s="181"/>
      <c r="AS251" s="181"/>
      <c r="AT251" s="181"/>
      <c r="AU251" s="181"/>
      <c r="AV251" s="181"/>
      <c r="AW251" s="181"/>
      <c r="AX251" s="181"/>
      <c r="AY251" s="181"/>
      <c r="AZ251" s="181"/>
      <c r="BA251" s="181"/>
      <c r="BB251" s="181"/>
      <c r="BC251" s="181"/>
      <c r="BD251" s="181"/>
      <c r="BE251" s="181"/>
      <c r="BF251" s="181"/>
      <c r="BG251" s="181"/>
      <c r="BH251" s="181"/>
      <c r="BI251" s="181"/>
      <c r="BJ251" s="181"/>
    </row>
    <row r="252" spans="36:62" hidden="1">
      <c r="AJ252" s="181"/>
      <c r="AK252" s="181"/>
      <c r="AL252" s="181"/>
      <c r="AM252" s="181"/>
      <c r="AN252" s="181"/>
      <c r="AO252" s="181"/>
      <c r="AP252" s="181"/>
      <c r="AQ252" s="181"/>
      <c r="AR252" s="181"/>
      <c r="AS252" s="181"/>
      <c r="AT252" s="181"/>
      <c r="AU252" s="181"/>
      <c r="AV252" s="181"/>
      <c r="AW252" s="181"/>
      <c r="AX252" s="181"/>
      <c r="AY252" s="181"/>
      <c r="AZ252" s="181"/>
      <c r="BA252" s="181"/>
      <c r="BB252" s="181"/>
      <c r="BC252" s="181"/>
      <c r="BD252" s="181"/>
      <c r="BE252" s="181"/>
      <c r="BF252" s="181"/>
      <c r="BG252" s="181"/>
      <c r="BH252" s="181"/>
      <c r="BI252" s="181"/>
      <c r="BJ252" s="181"/>
    </row>
    <row r="253" spans="36:62" hidden="1">
      <c r="AJ253" s="181"/>
      <c r="AK253" s="181"/>
      <c r="AL253" s="181"/>
      <c r="AM253" s="181"/>
      <c r="AN253" s="181"/>
      <c r="AO253" s="181"/>
      <c r="AP253" s="181"/>
      <c r="AQ253" s="181"/>
      <c r="AR253" s="181"/>
      <c r="AS253" s="181"/>
      <c r="AT253" s="181"/>
      <c r="AU253" s="181"/>
      <c r="AV253" s="181"/>
      <c r="AW253" s="181"/>
      <c r="AX253" s="181"/>
      <c r="AY253" s="181"/>
      <c r="AZ253" s="181"/>
      <c r="BA253" s="181"/>
      <c r="BB253" s="181"/>
      <c r="BC253" s="181"/>
      <c r="BD253" s="181"/>
      <c r="BE253" s="181"/>
      <c r="BF253" s="181"/>
      <c r="BG253" s="181"/>
      <c r="BH253" s="181"/>
      <c r="BI253" s="181"/>
      <c r="BJ253" s="181"/>
    </row>
    <row r="254" spans="36:62" hidden="1">
      <c r="AJ254" s="181"/>
      <c r="AK254" s="181"/>
      <c r="AL254" s="181"/>
      <c r="AM254" s="181"/>
      <c r="AN254" s="181"/>
      <c r="AO254" s="181"/>
      <c r="AP254" s="181"/>
      <c r="AQ254" s="181"/>
      <c r="AR254" s="181"/>
      <c r="AS254" s="181"/>
      <c r="AT254" s="181"/>
      <c r="AU254" s="181"/>
      <c r="AV254" s="181"/>
      <c r="AW254" s="181"/>
      <c r="AX254" s="181"/>
      <c r="AY254" s="181"/>
      <c r="AZ254" s="181"/>
      <c r="BA254" s="181"/>
      <c r="BB254" s="181"/>
      <c r="BC254" s="181"/>
      <c r="BD254" s="181"/>
      <c r="BE254" s="181"/>
      <c r="BF254" s="181"/>
      <c r="BG254" s="181"/>
      <c r="BH254" s="181"/>
      <c r="BI254" s="181"/>
      <c r="BJ254" s="181"/>
    </row>
    <row r="255" spans="36:62" hidden="1">
      <c r="AJ255" s="181"/>
      <c r="AK255" s="181"/>
      <c r="AL255" s="181"/>
      <c r="AM255" s="181"/>
      <c r="AN255" s="181"/>
      <c r="AO255" s="181"/>
      <c r="AP255" s="181"/>
      <c r="AQ255" s="181"/>
      <c r="AR255" s="181"/>
      <c r="AS255" s="181"/>
      <c r="AT255" s="181"/>
      <c r="AU255" s="181"/>
      <c r="AV255" s="181"/>
      <c r="AW255" s="181"/>
      <c r="AX255" s="181"/>
      <c r="AY255" s="181"/>
      <c r="AZ255" s="181"/>
      <c r="BA255" s="181"/>
      <c r="BB255" s="181"/>
      <c r="BC255" s="181"/>
      <c r="BD255" s="181"/>
      <c r="BE255" s="181"/>
      <c r="BF255" s="181"/>
      <c r="BG255" s="181"/>
      <c r="BH255" s="181"/>
      <c r="BI255" s="181"/>
      <c r="BJ255" s="181"/>
    </row>
    <row r="256" spans="36:62" hidden="1">
      <c r="AJ256" s="181"/>
      <c r="AK256" s="181"/>
      <c r="AL256" s="181"/>
      <c r="AM256" s="181"/>
      <c r="AN256" s="181"/>
      <c r="AO256" s="181"/>
      <c r="AP256" s="181"/>
      <c r="AQ256" s="181"/>
      <c r="AR256" s="181"/>
      <c r="AS256" s="181"/>
      <c r="AT256" s="181"/>
      <c r="AU256" s="181"/>
      <c r="AV256" s="181"/>
      <c r="AW256" s="181"/>
      <c r="AX256" s="181"/>
      <c r="AY256" s="181"/>
      <c r="AZ256" s="181"/>
      <c r="BA256" s="181"/>
      <c r="BB256" s="181"/>
      <c r="BC256" s="181"/>
      <c r="BD256" s="181"/>
      <c r="BE256" s="181"/>
      <c r="BF256" s="181"/>
      <c r="BG256" s="181"/>
      <c r="BH256" s="181"/>
      <c r="BI256" s="181"/>
      <c r="BJ256" s="181"/>
    </row>
    <row r="257" spans="36:62" hidden="1">
      <c r="AJ257" s="181"/>
      <c r="AK257" s="181"/>
      <c r="AL257" s="181"/>
      <c r="AM257" s="181"/>
      <c r="AN257" s="181"/>
      <c r="AO257" s="181"/>
      <c r="AP257" s="181"/>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row>
    <row r="258" spans="36:62" hidden="1">
      <c r="AJ258" s="181"/>
      <c r="AK258" s="181"/>
      <c r="AL258" s="181"/>
      <c r="AM258" s="181"/>
      <c r="AN258" s="181"/>
      <c r="AO258" s="181"/>
      <c r="AP258" s="181"/>
      <c r="AQ258" s="181"/>
      <c r="AR258" s="181"/>
      <c r="AS258" s="181"/>
      <c r="AT258" s="181"/>
      <c r="AU258" s="181"/>
      <c r="AV258" s="181"/>
      <c r="AW258" s="181"/>
      <c r="AX258" s="181"/>
      <c r="AY258" s="181"/>
      <c r="AZ258" s="181"/>
      <c r="BA258" s="181"/>
      <c r="BB258" s="181"/>
      <c r="BC258" s="181"/>
      <c r="BD258" s="181"/>
      <c r="BE258" s="181"/>
      <c r="BF258" s="181"/>
      <c r="BG258" s="181"/>
      <c r="BH258" s="181"/>
      <c r="BI258" s="181"/>
      <c r="BJ258" s="181"/>
    </row>
    <row r="259" spans="36:62" hidden="1">
      <c r="AJ259" s="181"/>
      <c r="AK259" s="181"/>
      <c r="AL259" s="181"/>
      <c r="AM259" s="181"/>
      <c r="AN259" s="181"/>
      <c r="AO259" s="181"/>
      <c r="AP259" s="181"/>
      <c r="AQ259" s="181"/>
      <c r="AR259" s="181"/>
      <c r="AS259" s="181"/>
      <c r="AT259" s="181"/>
      <c r="AU259" s="181"/>
      <c r="AV259" s="181"/>
      <c r="AW259" s="181"/>
      <c r="AX259" s="181"/>
      <c r="AY259" s="181"/>
      <c r="AZ259" s="181"/>
      <c r="BA259" s="181"/>
      <c r="BB259" s="181"/>
      <c r="BC259" s="181"/>
      <c r="BD259" s="181"/>
      <c r="BE259" s="181"/>
      <c r="BF259" s="181"/>
      <c r="BG259" s="181"/>
      <c r="BH259" s="181"/>
      <c r="BI259" s="181"/>
      <c r="BJ259" s="181"/>
    </row>
    <row r="260" spans="36:62" hidden="1">
      <c r="AJ260" s="181"/>
      <c r="AK260" s="181"/>
      <c r="AL260" s="181"/>
      <c r="AM260" s="181"/>
      <c r="AN260" s="181"/>
      <c r="AO260" s="181"/>
      <c r="AP260" s="181"/>
      <c r="AQ260" s="181"/>
      <c r="AR260" s="181"/>
      <c r="AS260" s="181"/>
      <c r="AT260" s="181"/>
      <c r="AU260" s="181"/>
      <c r="AV260" s="181"/>
      <c r="AW260" s="181"/>
      <c r="AX260" s="181"/>
      <c r="AY260" s="181"/>
      <c r="AZ260" s="181"/>
      <c r="BA260" s="181"/>
      <c r="BB260" s="181"/>
      <c r="BC260" s="181"/>
      <c r="BD260" s="181"/>
      <c r="BE260" s="181"/>
      <c r="BF260" s="181"/>
      <c r="BG260" s="181"/>
      <c r="BH260" s="181"/>
      <c r="BI260" s="181"/>
      <c r="BJ260" s="181"/>
    </row>
    <row r="261" spans="36:62" hidden="1">
      <c r="AJ261" s="181"/>
      <c r="AK261" s="181"/>
      <c r="AL261" s="181"/>
      <c r="AM261" s="181"/>
      <c r="AN261" s="181"/>
      <c r="AO261" s="181"/>
      <c r="AP261" s="181"/>
      <c r="AQ261" s="181"/>
      <c r="AR261" s="181"/>
      <c r="AS261" s="181"/>
      <c r="AT261" s="181"/>
      <c r="AU261" s="181"/>
      <c r="AV261" s="181"/>
      <c r="AW261" s="181"/>
      <c r="AX261" s="181"/>
      <c r="AY261" s="181"/>
      <c r="AZ261" s="181"/>
      <c r="BA261" s="181"/>
      <c r="BB261" s="181"/>
      <c r="BC261" s="181"/>
      <c r="BD261" s="181"/>
      <c r="BE261" s="181"/>
      <c r="BF261" s="181"/>
      <c r="BG261" s="181"/>
      <c r="BH261" s="181"/>
      <c r="BI261" s="181"/>
      <c r="BJ261" s="181"/>
    </row>
    <row r="262" spans="36:62" hidden="1">
      <c r="AJ262" s="181"/>
      <c r="AK262" s="181"/>
      <c r="AL262" s="181"/>
      <c r="AM262" s="181"/>
      <c r="AN262" s="181"/>
      <c r="AO262" s="181"/>
      <c r="AP262" s="181"/>
      <c r="AQ262" s="181"/>
      <c r="AR262" s="181"/>
      <c r="AS262" s="181"/>
      <c r="AT262" s="181"/>
      <c r="AU262" s="181"/>
      <c r="AV262" s="181"/>
      <c r="AW262" s="181"/>
      <c r="AX262" s="181"/>
      <c r="AY262" s="181"/>
      <c r="AZ262" s="181"/>
      <c r="BA262" s="181"/>
      <c r="BB262" s="181"/>
      <c r="BC262" s="181"/>
      <c r="BD262" s="181"/>
      <c r="BE262" s="181"/>
      <c r="BF262" s="181"/>
      <c r="BG262" s="181"/>
      <c r="BH262" s="181"/>
      <c r="BI262" s="181"/>
      <c r="BJ262" s="181"/>
    </row>
    <row r="263" spans="36:62" hidden="1">
      <c r="AJ263" s="181"/>
      <c r="AK263" s="181"/>
      <c r="AL263" s="181"/>
      <c r="AM263" s="181"/>
      <c r="AN263" s="181"/>
      <c r="AO263" s="181"/>
      <c r="AP263" s="181"/>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row>
    <row r="264" spans="36:62" hidden="1">
      <c r="AJ264" s="181"/>
      <c r="AK264" s="181"/>
      <c r="AL264" s="181"/>
      <c r="AM264" s="181"/>
      <c r="AN264" s="181"/>
      <c r="AO264" s="181"/>
      <c r="AP264" s="181"/>
      <c r="AQ264" s="181"/>
      <c r="AR264" s="181"/>
      <c r="AS264" s="181"/>
      <c r="AT264" s="181"/>
      <c r="AU264" s="181"/>
      <c r="AV264" s="181"/>
      <c r="AW264" s="181"/>
      <c r="AX264" s="181"/>
      <c r="AY264" s="181"/>
      <c r="AZ264" s="181"/>
      <c r="BA264" s="181"/>
      <c r="BB264" s="181"/>
      <c r="BC264" s="181"/>
      <c r="BD264" s="181"/>
      <c r="BE264" s="181"/>
      <c r="BF264" s="181"/>
      <c r="BG264" s="181"/>
      <c r="BH264" s="181"/>
      <c r="BI264" s="181"/>
      <c r="BJ264" s="181"/>
    </row>
    <row r="265" spans="36:62" hidden="1">
      <c r="AJ265" s="181"/>
      <c r="AK265" s="181"/>
      <c r="AL265" s="181"/>
      <c r="AM265" s="181"/>
      <c r="AN265" s="181"/>
      <c r="AO265" s="181"/>
      <c r="AP265" s="181"/>
      <c r="AQ265" s="181"/>
      <c r="AR265" s="181"/>
      <c r="AS265" s="181"/>
      <c r="AT265" s="181"/>
      <c r="AU265" s="181"/>
      <c r="AV265" s="181"/>
      <c r="AW265" s="181"/>
      <c r="AX265" s="181"/>
      <c r="AY265" s="181"/>
      <c r="AZ265" s="181"/>
      <c r="BA265" s="181"/>
      <c r="BB265" s="181"/>
      <c r="BC265" s="181"/>
      <c r="BD265" s="181"/>
      <c r="BE265" s="181"/>
      <c r="BF265" s="181"/>
      <c r="BG265" s="181"/>
      <c r="BH265" s="181"/>
      <c r="BI265" s="181"/>
      <c r="BJ265" s="181"/>
    </row>
    <row r="266" spans="36:62" hidden="1">
      <c r="AJ266" s="181"/>
      <c r="AK266" s="181"/>
      <c r="AL266" s="181"/>
      <c r="AM266" s="181"/>
      <c r="AN266" s="181"/>
      <c r="AO266" s="181"/>
      <c r="AP266" s="181"/>
      <c r="AQ266" s="181"/>
      <c r="AR266" s="181"/>
      <c r="AS266" s="181"/>
      <c r="AT266" s="181"/>
      <c r="AU266" s="181"/>
      <c r="AV266" s="181"/>
      <c r="AW266" s="181"/>
      <c r="AX266" s="181"/>
      <c r="AY266" s="181"/>
      <c r="AZ266" s="181"/>
      <c r="BA266" s="181"/>
      <c r="BB266" s="181"/>
      <c r="BC266" s="181"/>
      <c r="BD266" s="181"/>
      <c r="BE266" s="181"/>
      <c r="BF266" s="181"/>
      <c r="BG266" s="181"/>
      <c r="BH266" s="181"/>
      <c r="BI266" s="181"/>
      <c r="BJ266" s="181"/>
    </row>
    <row r="267" spans="36:62" hidden="1">
      <c r="AJ267" s="181"/>
      <c r="AK267" s="181"/>
      <c r="AL267" s="181"/>
      <c r="AM267" s="181"/>
      <c r="AN267" s="181"/>
      <c r="AO267" s="181"/>
      <c r="AP267" s="181"/>
      <c r="AQ267" s="181"/>
      <c r="AR267" s="181"/>
      <c r="AS267" s="181"/>
      <c r="AT267" s="181"/>
      <c r="AU267" s="181"/>
      <c r="AV267" s="181"/>
      <c r="AW267" s="181"/>
      <c r="AX267" s="181"/>
      <c r="AY267" s="181"/>
      <c r="AZ267" s="181"/>
      <c r="BA267" s="181"/>
      <c r="BB267" s="181"/>
      <c r="BC267" s="181"/>
      <c r="BD267" s="181"/>
      <c r="BE267" s="181"/>
      <c r="BF267" s="181"/>
      <c r="BG267" s="181"/>
      <c r="BH267" s="181"/>
      <c r="BI267" s="181"/>
      <c r="BJ267" s="181"/>
    </row>
    <row r="268" spans="36:62" hidden="1">
      <c r="AJ268" s="181"/>
      <c r="AK268" s="181"/>
      <c r="AL268" s="181"/>
      <c r="AM268" s="181"/>
      <c r="AN268" s="181"/>
      <c r="AO268" s="181"/>
      <c r="AP268" s="181"/>
      <c r="AQ268" s="181"/>
      <c r="AR268" s="181"/>
      <c r="AS268" s="181"/>
      <c r="AT268" s="181"/>
      <c r="AU268" s="181"/>
      <c r="AV268" s="181"/>
      <c r="AW268" s="181"/>
      <c r="AX268" s="181"/>
      <c r="AY268" s="181"/>
      <c r="AZ268" s="181"/>
      <c r="BA268" s="181"/>
      <c r="BB268" s="181"/>
      <c r="BC268" s="181"/>
      <c r="BD268" s="181"/>
      <c r="BE268" s="181"/>
      <c r="BF268" s="181"/>
      <c r="BG268" s="181"/>
      <c r="BH268" s="181"/>
      <c r="BI268" s="181"/>
      <c r="BJ268" s="181"/>
    </row>
    <row r="269" spans="36:62" hidden="1">
      <c r="AJ269" s="181"/>
      <c r="AK269" s="181"/>
      <c r="AL269" s="181"/>
      <c r="AM269" s="181"/>
      <c r="AN269" s="181"/>
      <c r="AO269" s="181"/>
      <c r="AP269" s="181"/>
      <c r="AQ269" s="181"/>
      <c r="AR269" s="181"/>
      <c r="AS269" s="181"/>
      <c r="AT269" s="181"/>
      <c r="AU269" s="181"/>
      <c r="AV269" s="181"/>
      <c r="AW269" s="181"/>
      <c r="AX269" s="181"/>
      <c r="AY269" s="181"/>
      <c r="AZ269" s="181"/>
      <c r="BA269" s="181"/>
      <c r="BB269" s="181"/>
      <c r="BC269" s="181"/>
      <c r="BD269" s="181"/>
      <c r="BE269" s="181"/>
      <c r="BF269" s="181"/>
      <c r="BG269" s="181"/>
      <c r="BH269" s="181"/>
      <c r="BI269" s="181"/>
      <c r="BJ269" s="181"/>
    </row>
    <row r="270" spans="36:62" hidden="1">
      <c r="AJ270" s="181"/>
      <c r="AK270" s="181"/>
      <c r="AL270" s="181"/>
      <c r="AM270" s="181"/>
      <c r="AN270" s="181"/>
      <c r="AO270" s="181"/>
      <c r="AP270" s="181"/>
      <c r="AQ270" s="181"/>
      <c r="AR270" s="181"/>
      <c r="AS270" s="181"/>
      <c r="AT270" s="181"/>
      <c r="AU270" s="181"/>
      <c r="AV270" s="181"/>
      <c r="AW270" s="181"/>
      <c r="AX270" s="181"/>
      <c r="AY270" s="181"/>
      <c r="AZ270" s="181"/>
      <c r="BA270" s="181"/>
      <c r="BB270" s="181"/>
      <c r="BC270" s="181"/>
      <c r="BD270" s="181"/>
      <c r="BE270" s="181"/>
      <c r="BF270" s="181"/>
      <c r="BG270" s="181"/>
      <c r="BH270" s="181"/>
      <c r="BI270" s="181"/>
      <c r="BJ270" s="181"/>
    </row>
    <row r="271" spans="36:62" hidden="1">
      <c r="AJ271" s="181"/>
      <c r="AK271" s="181"/>
      <c r="AL271" s="181"/>
      <c r="AM271" s="181"/>
      <c r="AN271" s="181"/>
      <c r="AO271" s="181"/>
      <c r="AP271" s="181"/>
      <c r="AQ271" s="181"/>
      <c r="AR271" s="181"/>
      <c r="AS271" s="181"/>
      <c r="AT271" s="181"/>
      <c r="AU271" s="181"/>
      <c r="AV271" s="181"/>
      <c r="AW271" s="181"/>
      <c r="AX271" s="181"/>
      <c r="AY271" s="181"/>
      <c r="AZ271" s="181"/>
      <c r="BA271" s="181"/>
      <c r="BB271" s="181"/>
      <c r="BC271" s="181"/>
      <c r="BD271" s="181"/>
      <c r="BE271" s="181"/>
      <c r="BF271" s="181"/>
      <c r="BG271" s="181"/>
      <c r="BH271" s="181"/>
      <c r="BI271" s="181"/>
      <c r="BJ271" s="181"/>
    </row>
    <row r="272" spans="36:62" hidden="1">
      <c r="AJ272" s="181"/>
      <c r="AK272" s="181"/>
      <c r="AL272" s="181"/>
      <c r="AM272" s="181"/>
      <c r="AN272" s="181"/>
      <c r="AO272" s="181"/>
      <c r="AP272" s="181"/>
      <c r="AQ272" s="181"/>
      <c r="AR272" s="181"/>
      <c r="AS272" s="181"/>
      <c r="AT272" s="181"/>
      <c r="AU272" s="181"/>
      <c r="AV272" s="181"/>
      <c r="AW272" s="181"/>
      <c r="AX272" s="181"/>
      <c r="AY272" s="181"/>
      <c r="AZ272" s="181"/>
      <c r="BA272" s="181"/>
      <c r="BB272" s="181"/>
      <c r="BC272" s="181"/>
      <c r="BD272" s="181"/>
      <c r="BE272" s="181"/>
      <c r="BF272" s="181"/>
      <c r="BG272" s="181"/>
      <c r="BH272" s="181"/>
      <c r="BI272" s="181"/>
      <c r="BJ272" s="181"/>
    </row>
    <row r="273" spans="36:62" hidden="1">
      <c r="AJ273" s="181"/>
      <c r="AK273" s="181"/>
      <c r="AL273" s="181"/>
      <c r="AM273" s="181"/>
      <c r="AN273" s="181"/>
      <c r="AO273" s="181"/>
      <c r="AP273" s="181"/>
      <c r="AQ273" s="181"/>
      <c r="AR273" s="181"/>
      <c r="AS273" s="181"/>
      <c r="AT273" s="181"/>
      <c r="AU273" s="181"/>
      <c r="AV273" s="181"/>
      <c r="AW273" s="181"/>
      <c r="AX273" s="181"/>
      <c r="AY273" s="181"/>
      <c r="AZ273" s="181"/>
      <c r="BA273" s="181"/>
      <c r="BB273" s="181"/>
      <c r="BC273" s="181"/>
      <c r="BD273" s="181"/>
      <c r="BE273" s="181"/>
      <c r="BF273" s="181"/>
      <c r="BG273" s="181"/>
      <c r="BH273" s="181"/>
      <c r="BI273" s="181"/>
      <c r="BJ273" s="181"/>
    </row>
    <row r="274" spans="36:62" hidden="1">
      <c r="AJ274" s="181"/>
      <c r="AK274" s="181"/>
      <c r="AL274" s="181"/>
      <c r="AM274" s="181"/>
      <c r="AN274" s="181"/>
      <c r="AO274" s="181"/>
      <c r="AP274" s="181"/>
      <c r="AQ274" s="181"/>
      <c r="AR274" s="181"/>
      <c r="AS274" s="181"/>
      <c r="AT274" s="181"/>
      <c r="AU274" s="181"/>
      <c r="AV274" s="181"/>
      <c r="AW274" s="181"/>
      <c r="AX274" s="181"/>
      <c r="AY274" s="181"/>
      <c r="AZ274" s="181"/>
      <c r="BA274" s="181"/>
      <c r="BB274" s="181"/>
      <c r="BC274" s="181"/>
      <c r="BD274" s="181"/>
      <c r="BE274" s="181"/>
      <c r="BF274" s="181"/>
      <c r="BG274" s="181"/>
      <c r="BH274" s="181"/>
      <c r="BI274" s="181"/>
      <c r="BJ274" s="181"/>
    </row>
    <row r="275" spans="36:62" hidden="1">
      <c r="AJ275" s="181"/>
      <c r="AK275" s="181"/>
      <c r="AL275" s="181"/>
      <c r="AM275" s="181"/>
      <c r="AN275" s="181"/>
      <c r="AO275" s="181"/>
      <c r="AP275" s="181"/>
      <c r="AQ275" s="181"/>
      <c r="AR275" s="181"/>
      <c r="AS275" s="181"/>
      <c r="AT275" s="181"/>
      <c r="AU275" s="181"/>
      <c r="AV275" s="181"/>
      <c r="AW275" s="181"/>
      <c r="AX275" s="181"/>
      <c r="AY275" s="181"/>
      <c r="AZ275" s="181"/>
      <c r="BA275" s="181"/>
      <c r="BB275" s="181"/>
      <c r="BC275" s="181"/>
      <c r="BD275" s="181"/>
      <c r="BE275" s="181"/>
      <c r="BF275" s="181"/>
      <c r="BG275" s="181"/>
      <c r="BH275" s="181"/>
      <c r="BI275" s="181"/>
      <c r="BJ275" s="181"/>
    </row>
    <row r="276" spans="36:62" hidden="1">
      <c r="AJ276" s="181"/>
      <c r="AK276" s="181"/>
      <c r="AL276" s="181"/>
      <c r="AM276" s="181"/>
      <c r="AN276" s="181"/>
      <c r="AO276" s="181"/>
      <c r="AP276" s="181"/>
      <c r="AQ276" s="181"/>
      <c r="AR276" s="181"/>
      <c r="AS276" s="181"/>
      <c r="AT276" s="181"/>
      <c r="AU276" s="181"/>
      <c r="AV276" s="181"/>
      <c r="AW276" s="181"/>
      <c r="AX276" s="181"/>
      <c r="AY276" s="181"/>
      <c r="AZ276" s="181"/>
      <c r="BA276" s="181"/>
      <c r="BB276" s="181"/>
      <c r="BC276" s="181"/>
      <c r="BD276" s="181"/>
      <c r="BE276" s="181"/>
      <c r="BF276" s="181"/>
      <c r="BG276" s="181"/>
      <c r="BH276" s="181"/>
      <c r="BI276" s="181"/>
      <c r="BJ276" s="181"/>
    </row>
    <row r="277" spans="36:62" hidden="1">
      <c r="AJ277" s="181"/>
      <c r="AK277" s="181"/>
      <c r="AL277" s="181"/>
      <c r="AM277" s="181"/>
      <c r="AN277" s="181"/>
      <c r="AO277" s="181"/>
      <c r="AP277" s="181"/>
      <c r="AQ277" s="181"/>
      <c r="AR277" s="181"/>
      <c r="AS277" s="181"/>
      <c r="AT277" s="181"/>
      <c r="AU277" s="181"/>
      <c r="AV277" s="181"/>
      <c r="AW277" s="181"/>
      <c r="AX277" s="181"/>
      <c r="AY277" s="181"/>
      <c r="AZ277" s="181"/>
      <c r="BA277" s="181"/>
      <c r="BB277" s="181"/>
      <c r="BC277" s="181"/>
      <c r="BD277" s="181"/>
      <c r="BE277" s="181"/>
      <c r="BF277" s="181"/>
      <c r="BG277" s="181"/>
      <c r="BH277" s="181"/>
      <c r="BI277" s="181"/>
      <c r="BJ277" s="181"/>
    </row>
    <row r="278" spans="36:62" hidden="1">
      <c r="AJ278" s="181"/>
      <c r="AK278" s="181"/>
      <c r="AL278" s="181"/>
      <c r="AM278" s="181"/>
      <c r="AN278" s="181"/>
      <c r="AO278" s="181"/>
      <c r="AP278" s="181"/>
      <c r="AQ278" s="181"/>
      <c r="AR278" s="181"/>
      <c r="AS278" s="181"/>
      <c r="AT278" s="181"/>
      <c r="AU278" s="181"/>
      <c r="AV278" s="181"/>
      <c r="AW278" s="181"/>
      <c r="AX278" s="181"/>
      <c r="AY278" s="181"/>
      <c r="AZ278" s="181"/>
      <c r="BA278" s="181"/>
      <c r="BB278" s="181"/>
      <c r="BC278" s="181"/>
      <c r="BD278" s="181"/>
      <c r="BE278" s="181"/>
      <c r="BF278" s="181"/>
      <c r="BG278" s="181"/>
      <c r="BH278" s="181"/>
      <c r="BI278" s="181"/>
      <c r="BJ278" s="181"/>
    </row>
    <row r="279" spans="36:62" hidden="1">
      <c r="AJ279" s="181"/>
      <c r="AK279" s="181"/>
      <c r="AL279" s="181"/>
      <c r="AM279" s="181"/>
      <c r="AN279" s="181"/>
      <c r="AO279" s="181"/>
      <c r="AP279" s="181"/>
      <c r="AQ279" s="181"/>
      <c r="AR279" s="181"/>
      <c r="AS279" s="181"/>
      <c r="AT279" s="181"/>
      <c r="AU279" s="181"/>
      <c r="AV279" s="181"/>
      <c r="AW279" s="181"/>
      <c r="AX279" s="181"/>
      <c r="AY279" s="181"/>
      <c r="AZ279" s="181"/>
      <c r="BA279" s="181"/>
      <c r="BB279" s="181"/>
      <c r="BC279" s="181"/>
      <c r="BD279" s="181"/>
      <c r="BE279" s="181"/>
      <c r="BF279" s="181"/>
      <c r="BG279" s="181"/>
      <c r="BH279" s="181"/>
      <c r="BI279" s="181"/>
      <c r="BJ279" s="181"/>
    </row>
    <row r="280" spans="36:62" hidden="1">
      <c r="AJ280" s="181"/>
      <c r="AK280" s="181"/>
      <c r="AL280" s="181"/>
      <c r="AM280" s="181"/>
      <c r="AN280" s="181"/>
      <c r="AO280" s="181"/>
      <c r="AP280" s="181"/>
      <c r="AQ280" s="181"/>
      <c r="AR280" s="181"/>
      <c r="AS280" s="181"/>
      <c r="AT280" s="181"/>
      <c r="AU280" s="181"/>
      <c r="AV280" s="181"/>
      <c r="AW280" s="181"/>
      <c r="AX280" s="181"/>
      <c r="AY280" s="181"/>
      <c r="AZ280" s="181"/>
      <c r="BA280" s="181"/>
      <c r="BB280" s="181"/>
      <c r="BC280" s="181"/>
      <c r="BD280" s="181"/>
      <c r="BE280" s="181"/>
      <c r="BF280" s="181"/>
      <c r="BG280" s="181"/>
      <c r="BH280" s="181"/>
      <c r="BI280" s="181"/>
      <c r="BJ280" s="181"/>
    </row>
    <row r="281" spans="36:62" hidden="1">
      <c r="AJ281" s="181"/>
      <c r="AK281" s="181"/>
      <c r="AL281" s="181"/>
      <c r="AM281" s="181"/>
      <c r="AN281" s="181"/>
      <c r="AO281" s="181"/>
      <c r="AP281" s="181"/>
      <c r="AQ281" s="181"/>
      <c r="AR281" s="181"/>
      <c r="AS281" s="181"/>
      <c r="AT281" s="181"/>
      <c r="AU281" s="181"/>
      <c r="AV281" s="181"/>
      <c r="AW281" s="181"/>
      <c r="AX281" s="181"/>
      <c r="AY281" s="181"/>
      <c r="AZ281" s="181"/>
      <c r="BA281" s="181"/>
      <c r="BB281" s="181"/>
      <c r="BC281" s="181"/>
      <c r="BD281" s="181"/>
      <c r="BE281" s="181"/>
      <c r="BF281" s="181"/>
      <c r="BG281" s="181"/>
      <c r="BH281" s="181"/>
      <c r="BI281" s="181"/>
      <c r="BJ281" s="181"/>
    </row>
    <row r="282" spans="36:62" hidden="1">
      <c r="AJ282" s="181"/>
      <c r="AK282" s="181"/>
      <c r="AL282" s="181"/>
      <c r="AM282" s="181"/>
      <c r="AN282" s="181"/>
      <c r="AO282" s="181"/>
      <c r="AP282" s="181"/>
      <c r="AQ282" s="181"/>
      <c r="AR282" s="181"/>
      <c r="AS282" s="181"/>
      <c r="AT282" s="181"/>
      <c r="AU282" s="181"/>
      <c r="AV282" s="181"/>
      <c r="AW282" s="181"/>
      <c r="AX282" s="181"/>
      <c r="AY282" s="181"/>
      <c r="AZ282" s="181"/>
      <c r="BA282" s="181"/>
      <c r="BB282" s="181"/>
      <c r="BC282" s="181"/>
      <c r="BD282" s="181"/>
      <c r="BE282" s="181"/>
      <c r="BF282" s="181"/>
      <c r="BG282" s="181"/>
      <c r="BH282" s="181"/>
      <c r="BI282" s="181"/>
      <c r="BJ282" s="181"/>
    </row>
    <row r="283" spans="36:62" hidden="1">
      <c r="AJ283" s="181"/>
      <c r="AK283" s="181"/>
      <c r="AL283" s="181"/>
      <c r="AM283" s="181"/>
      <c r="AN283" s="181"/>
      <c r="AO283" s="181"/>
      <c r="AP283" s="181"/>
      <c r="AQ283" s="181"/>
      <c r="AR283" s="181"/>
      <c r="AS283" s="181"/>
      <c r="AT283" s="181"/>
      <c r="AU283" s="181"/>
      <c r="AV283" s="181"/>
      <c r="AW283" s="181"/>
      <c r="AX283" s="181"/>
      <c r="AY283" s="181"/>
      <c r="AZ283" s="181"/>
      <c r="BA283" s="181"/>
      <c r="BB283" s="181"/>
      <c r="BC283" s="181"/>
      <c r="BD283" s="181"/>
      <c r="BE283" s="181"/>
      <c r="BF283" s="181"/>
      <c r="BG283" s="181"/>
      <c r="BH283" s="181"/>
      <c r="BI283" s="181"/>
      <c r="BJ283" s="181"/>
    </row>
    <row r="284" spans="36:62" hidden="1">
      <c r="AJ284" s="181"/>
      <c r="AK284" s="181"/>
      <c r="AL284" s="181"/>
      <c r="AM284" s="181"/>
      <c r="AN284" s="181"/>
      <c r="AO284" s="181"/>
      <c r="AP284" s="181"/>
      <c r="AQ284" s="181"/>
      <c r="AR284" s="181"/>
      <c r="AS284" s="181"/>
      <c r="AT284" s="181"/>
      <c r="AU284" s="181"/>
      <c r="AV284" s="181"/>
      <c r="AW284" s="181"/>
      <c r="AX284" s="181"/>
      <c r="AY284" s="181"/>
      <c r="AZ284" s="181"/>
      <c r="BA284" s="181"/>
      <c r="BB284" s="181"/>
      <c r="BC284" s="181"/>
      <c r="BD284" s="181"/>
      <c r="BE284" s="181"/>
      <c r="BF284" s="181"/>
      <c r="BG284" s="181"/>
      <c r="BH284" s="181"/>
      <c r="BI284" s="181"/>
      <c r="BJ284" s="181"/>
    </row>
    <row r="285" spans="36:62" hidden="1">
      <c r="AJ285" s="181"/>
      <c r="AK285" s="181"/>
      <c r="AL285" s="181"/>
      <c r="AM285" s="181"/>
      <c r="AN285" s="181"/>
      <c r="AO285" s="181"/>
      <c r="AP285" s="181"/>
      <c r="AQ285" s="181"/>
      <c r="AR285" s="181"/>
      <c r="AS285" s="181"/>
      <c r="AT285" s="181"/>
      <c r="AU285" s="181"/>
      <c r="AV285" s="181"/>
      <c r="AW285" s="181"/>
      <c r="AX285" s="181"/>
      <c r="AY285" s="181"/>
      <c r="AZ285" s="181"/>
      <c r="BA285" s="181"/>
      <c r="BB285" s="181"/>
      <c r="BC285" s="181"/>
      <c r="BD285" s="181"/>
      <c r="BE285" s="181"/>
      <c r="BF285" s="181"/>
      <c r="BG285" s="181"/>
      <c r="BH285" s="181"/>
      <c r="BI285" s="181"/>
      <c r="BJ285" s="181"/>
    </row>
    <row r="286" spans="36:62" hidden="1">
      <c r="AJ286" s="181"/>
      <c r="AK286" s="181"/>
      <c r="AL286" s="181"/>
      <c r="AM286" s="181"/>
      <c r="AN286" s="181"/>
      <c r="AO286" s="181"/>
      <c r="AP286" s="181"/>
      <c r="AQ286" s="181"/>
      <c r="AR286" s="181"/>
      <c r="AS286" s="181"/>
      <c r="AT286" s="181"/>
      <c r="AU286" s="181"/>
      <c r="AV286" s="181"/>
      <c r="AW286" s="181"/>
      <c r="AX286" s="181"/>
      <c r="AY286" s="181"/>
      <c r="AZ286" s="181"/>
      <c r="BA286" s="181"/>
      <c r="BB286" s="181"/>
      <c r="BC286" s="181"/>
      <c r="BD286" s="181"/>
      <c r="BE286" s="181"/>
      <c r="BF286" s="181"/>
      <c r="BG286" s="181"/>
      <c r="BH286" s="181"/>
      <c r="BI286" s="181"/>
      <c r="BJ286" s="181"/>
    </row>
    <row r="287" spans="36:62" hidden="1">
      <c r="AJ287" s="181"/>
      <c r="AK287" s="181"/>
      <c r="AL287" s="181"/>
      <c r="AM287" s="181"/>
      <c r="AN287" s="181"/>
      <c r="AO287" s="181"/>
      <c r="AP287" s="181"/>
      <c r="AQ287" s="181"/>
      <c r="AR287" s="181"/>
      <c r="AS287" s="181"/>
      <c r="AT287" s="181"/>
      <c r="AU287" s="181"/>
      <c r="AV287" s="181"/>
      <c r="AW287" s="181"/>
      <c r="AX287" s="181"/>
      <c r="AY287" s="181"/>
      <c r="AZ287" s="181"/>
      <c r="BA287" s="181"/>
      <c r="BB287" s="181"/>
      <c r="BC287" s="181"/>
      <c r="BD287" s="181"/>
      <c r="BE287" s="181"/>
      <c r="BF287" s="181"/>
      <c r="BG287" s="181"/>
      <c r="BH287" s="181"/>
      <c r="BI287" s="181"/>
      <c r="BJ287" s="181"/>
    </row>
    <row r="288" spans="36:62" hidden="1">
      <c r="AJ288" s="181"/>
      <c r="AK288" s="181"/>
      <c r="AL288" s="181"/>
      <c r="AM288" s="181"/>
      <c r="AN288" s="181"/>
      <c r="AO288" s="181"/>
      <c r="AP288" s="181"/>
      <c r="AQ288" s="181"/>
      <c r="AR288" s="181"/>
      <c r="AS288" s="181"/>
      <c r="AT288" s="181"/>
      <c r="AU288" s="181"/>
      <c r="AV288" s="181"/>
      <c r="AW288" s="181"/>
      <c r="AX288" s="181"/>
      <c r="AY288" s="181"/>
      <c r="AZ288" s="181"/>
      <c r="BA288" s="181"/>
      <c r="BB288" s="181"/>
      <c r="BC288" s="181"/>
      <c r="BD288" s="181"/>
      <c r="BE288" s="181"/>
      <c r="BF288" s="181"/>
      <c r="BG288" s="181"/>
      <c r="BH288" s="181"/>
      <c r="BI288" s="181"/>
      <c r="BJ288" s="181"/>
    </row>
    <row r="289" spans="36:62" hidden="1">
      <c r="AJ289" s="181"/>
      <c r="AK289" s="181"/>
      <c r="AL289" s="181"/>
      <c r="AM289" s="181"/>
      <c r="AN289" s="181"/>
      <c r="AO289" s="181"/>
      <c r="AP289" s="181"/>
      <c r="AQ289" s="181"/>
      <c r="AR289" s="181"/>
      <c r="AS289" s="181"/>
      <c r="AT289" s="181"/>
      <c r="AU289" s="181"/>
      <c r="AV289" s="181"/>
      <c r="AW289" s="181"/>
      <c r="AX289" s="181"/>
      <c r="AY289" s="181"/>
      <c r="AZ289" s="181"/>
      <c r="BA289" s="181"/>
      <c r="BB289" s="181"/>
      <c r="BC289" s="181"/>
      <c r="BD289" s="181"/>
      <c r="BE289" s="181"/>
      <c r="BF289" s="181"/>
      <c r="BG289" s="181"/>
      <c r="BH289" s="181"/>
      <c r="BI289" s="181"/>
      <c r="BJ289" s="181"/>
    </row>
    <row r="290" spans="36:62" hidden="1">
      <c r="AJ290" s="181"/>
      <c r="AK290" s="181"/>
      <c r="AL290" s="181"/>
      <c r="AM290" s="181"/>
      <c r="AN290" s="181"/>
      <c r="AO290" s="181"/>
      <c r="AP290" s="181"/>
      <c r="AQ290" s="181"/>
      <c r="AR290" s="181"/>
      <c r="AS290" s="181"/>
      <c r="AT290" s="181"/>
      <c r="AU290" s="181"/>
      <c r="AV290" s="181"/>
      <c r="AW290" s="181"/>
      <c r="AX290" s="181"/>
      <c r="AY290" s="181"/>
      <c r="AZ290" s="181"/>
      <c r="BA290" s="181"/>
      <c r="BB290" s="181"/>
      <c r="BC290" s="181"/>
      <c r="BD290" s="181"/>
      <c r="BE290" s="181"/>
      <c r="BF290" s="181"/>
      <c r="BG290" s="181"/>
      <c r="BH290" s="181"/>
      <c r="BI290" s="181"/>
      <c r="BJ290" s="181"/>
    </row>
    <row r="291" spans="36:62" hidden="1">
      <c r="AJ291" s="181"/>
      <c r="AK291" s="181"/>
      <c r="AL291" s="181"/>
      <c r="AM291" s="181"/>
      <c r="AN291" s="181"/>
      <c r="AO291" s="181"/>
      <c r="AP291" s="181"/>
      <c r="AQ291" s="181"/>
      <c r="AR291" s="181"/>
      <c r="AS291" s="181"/>
      <c r="AT291" s="181"/>
      <c r="AU291" s="181"/>
      <c r="AV291" s="181"/>
      <c r="AW291" s="181"/>
      <c r="AX291" s="181"/>
      <c r="AY291" s="181"/>
      <c r="AZ291" s="181"/>
      <c r="BA291" s="181"/>
      <c r="BB291" s="181"/>
      <c r="BC291" s="181"/>
      <c r="BD291" s="181"/>
      <c r="BE291" s="181"/>
      <c r="BF291" s="181"/>
      <c r="BG291" s="181"/>
      <c r="BH291" s="181"/>
      <c r="BI291" s="181"/>
      <c r="BJ291" s="181"/>
    </row>
    <row r="292" spans="36:62" hidden="1">
      <c r="AJ292" s="181"/>
      <c r="AK292" s="181"/>
      <c r="AL292" s="181"/>
      <c r="AM292" s="181"/>
      <c r="AN292" s="181"/>
      <c r="AO292" s="181"/>
      <c r="AP292" s="181"/>
      <c r="AQ292" s="181"/>
      <c r="AR292" s="181"/>
      <c r="AS292" s="181"/>
      <c r="AT292" s="181"/>
      <c r="AU292" s="181"/>
      <c r="AV292" s="181"/>
      <c r="AW292" s="181"/>
      <c r="AX292" s="181"/>
      <c r="AY292" s="181"/>
      <c r="AZ292" s="181"/>
      <c r="BA292" s="181"/>
      <c r="BB292" s="181"/>
      <c r="BC292" s="181"/>
      <c r="BD292" s="181"/>
      <c r="BE292" s="181"/>
      <c r="BF292" s="181"/>
      <c r="BG292" s="181"/>
      <c r="BH292" s="181"/>
      <c r="BI292" s="181"/>
      <c r="BJ292" s="181"/>
    </row>
    <row r="293" spans="36:62" hidden="1">
      <c r="AJ293" s="181"/>
      <c r="AK293" s="181"/>
      <c r="AL293" s="181"/>
      <c r="AM293" s="181"/>
      <c r="AN293" s="181"/>
      <c r="AO293" s="181"/>
      <c r="AP293" s="181"/>
      <c r="AQ293" s="181"/>
      <c r="AR293" s="181"/>
      <c r="AS293" s="181"/>
      <c r="AT293" s="181"/>
      <c r="AU293" s="181"/>
      <c r="AV293" s="181"/>
      <c r="AW293" s="181"/>
      <c r="AX293" s="181"/>
      <c r="AY293" s="181"/>
      <c r="AZ293" s="181"/>
      <c r="BA293" s="181"/>
      <c r="BB293" s="181"/>
      <c r="BC293" s="181"/>
      <c r="BD293" s="181"/>
      <c r="BE293" s="181"/>
      <c r="BF293" s="181"/>
      <c r="BG293" s="181"/>
      <c r="BH293" s="181"/>
      <c r="BI293" s="181"/>
      <c r="BJ293" s="181"/>
    </row>
    <row r="294" spans="36:62" hidden="1">
      <c r="AJ294" s="181"/>
      <c r="AK294" s="181"/>
      <c r="AL294" s="181"/>
      <c r="AM294" s="181"/>
      <c r="AN294" s="181"/>
      <c r="AO294" s="181"/>
      <c r="AP294" s="181"/>
      <c r="AQ294" s="181"/>
      <c r="AR294" s="181"/>
      <c r="AS294" s="181"/>
      <c r="AT294" s="181"/>
      <c r="AU294" s="181"/>
      <c r="AV294" s="181"/>
      <c r="AW294" s="181"/>
      <c r="AX294" s="181"/>
      <c r="AY294" s="181"/>
      <c r="AZ294" s="181"/>
      <c r="BA294" s="181"/>
      <c r="BB294" s="181"/>
      <c r="BC294" s="181"/>
      <c r="BD294" s="181"/>
      <c r="BE294" s="181"/>
      <c r="BF294" s="181"/>
      <c r="BG294" s="181"/>
      <c r="BH294" s="181"/>
      <c r="BI294" s="181"/>
      <c r="BJ294" s="181"/>
    </row>
    <row r="295" spans="36:62" hidden="1">
      <c r="AJ295" s="181"/>
      <c r="AK295" s="181"/>
      <c r="AL295" s="181"/>
      <c r="AM295" s="181"/>
      <c r="AN295" s="181"/>
      <c r="AO295" s="181"/>
      <c r="AP295" s="181"/>
      <c r="AQ295" s="181"/>
      <c r="AR295" s="181"/>
      <c r="AS295" s="181"/>
      <c r="AT295" s="181"/>
      <c r="AU295" s="181"/>
      <c r="AV295" s="181"/>
      <c r="AW295" s="181"/>
      <c r="AX295" s="181"/>
      <c r="AY295" s="181"/>
      <c r="AZ295" s="181"/>
      <c r="BA295" s="181"/>
      <c r="BB295" s="181"/>
      <c r="BC295" s="181"/>
      <c r="BD295" s="181"/>
      <c r="BE295" s="181"/>
      <c r="BF295" s="181"/>
      <c r="BG295" s="181"/>
      <c r="BH295" s="181"/>
      <c r="BI295" s="181"/>
      <c r="BJ295" s="181"/>
    </row>
    <row r="296" spans="36:62" hidden="1">
      <c r="AJ296" s="181"/>
      <c r="AK296" s="181"/>
      <c r="AL296" s="181"/>
      <c r="AM296" s="181"/>
      <c r="AN296" s="181"/>
      <c r="AO296" s="181"/>
      <c r="AP296" s="181"/>
      <c r="AQ296" s="181"/>
      <c r="AR296" s="181"/>
      <c r="AS296" s="181"/>
      <c r="AT296" s="181"/>
      <c r="AU296" s="181"/>
      <c r="AV296" s="181"/>
      <c r="AW296" s="181"/>
      <c r="AX296" s="181"/>
      <c r="AY296" s="181"/>
      <c r="AZ296" s="181"/>
      <c r="BA296" s="181"/>
      <c r="BB296" s="181"/>
      <c r="BC296" s="181"/>
      <c r="BD296" s="181"/>
      <c r="BE296" s="181"/>
      <c r="BF296" s="181"/>
      <c r="BG296" s="181"/>
      <c r="BH296" s="181"/>
      <c r="BI296" s="181"/>
      <c r="BJ296" s="181"/>
    </row>
    <row r="297" spans="36:62" hidden="1">
      <c r="AJ297" s="181"/>
      <c r="AK297" s="181"/>
      <c r="AL297" s="181"/>
      <c r="AM297" s="181"/>
      <c r="AN297" s="181"/>
      <c r="AO297" s="181"/>
      <c r="AP297" s="181"/>
      <c r="AQ297" s="181"/>
      <c r="AR297" s="181"/>
      <c r="AS297" s="181"/>
      <c r="AT297" s="181"/>
      <c r="AU297" s="181"/>
      <c r="AV297" s="181"/>
      <c r="AW297" s="181"/>
      <c r="AX297" s="181"/>
      <c r="AY297" s="181"/>
      <c r="AZ297" s="181"/>
      <c r="BA297" s="181"/>
      <c r="BB297" s="181"/>
      <c r="BC297" s="181"/>
      <c r="BD297" s="181"/>
      <c r="BE297" s="181"/>
      <c r="BF297" s="181"/>
      <c r="BG297" s="181"/>
      <c r="BH297" s="181"/>
      <c r="BI297" s="181"/>
      <c r="BJ297" s="181"/>
    </row>
    <row r="298" spans="36:62" hidden="1">
      <c r="AJ298" s="181"/>
      <c r="AK298" s="181"/>
      <c r="AL298" s="181"/>
      <c r="AM298" s="181"/>
      <c r="AN298" s="181"/>
      <c r="AO298" s="181"/>
      <c r="AP298" s="181"/>
      <c r="AQ298" s="181"/>
      <c r="AR298" s="181"/>
      <c r="AS298" s="181"/>
      <c r="AT298" s="181"/>
      <c r="AU298" s="181"/>
      <c r="AV298" s="181"/>
      <c r="AW298" s="181"/>
      <c r="AX298" s="181"/>
      <c r="AY298" s="181"/>
      <c r="AZ298" s="181"/>
      <c r="BA298" s="181"/>
      <c r="BB298" s="181"/>
      <c r="BC298" s="181"/>
      <c r="BD298" s="181"/>
      <c r="BE298" s="181"/>
      <c r="BF298" s="181"/>
      <c r="BG298" s="181"/>
      <c r="BH298" s="181"/>
      <c r="BI298" s="181"/>
      <c r="BJ298" s="181"/>
    </row>
    <row r="299" spans="36:62" hidden="1">
      <c r="AJ299" s="181"/>
      <c r="AK299" s="181"/>
      <c r="AL299" s="181"/>
      <c r="AM299" s="181"/>
      <c r="AN299" s="181"/>
      <c r="AO299" s="181"/>
      <c r="AP299" s="181"/>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row>
    <row r="300" spans="36:62" hidden="1">
      <c r="AJ300" s="181"/>
      <c r="AK300" s="181"/>
      <c r="AL300" s="181"/>
      <c r="AM300" s="181"/>
      <c r="AN300" s="181"/>
      <c r="AO300" s="181"/>
      <c r="AP300" s="181"/>
      <c r="AQ300" s="181"/>
      <c r="AR300" s="181"/>
      <c r="AS300" s="181"/>
      <c r="AT300" s="181"/>
      <c r="AU300" s="181"/>
      <c r="AV300" s="181"/>
      <c r="AW300" s="181"/>
      <c r="AX300" s="181"/>
      <c r="AY300" s="181"/>
      <c r="AZ300" s="181"/>
      <c r="BA300" s="181"/>
      <c r="BB300" s="181"/>
      <c r="BC300" s="181"/>
      <c r="BD300" s="181"/>
      <c r="BE300" s="181"/>
      <c r="BF300" s="181"/>
      <c r="BG300" s="181"/>
      <c r="BH300" s="181"/>
      <c r="BI300" s="181"/>
      <c r="BJ300" s="181"/>
    </row>
    <row r="301" spans="36:62" hidden="1">
      <c r="AJ301" s="181"/>
      <c r="AK301" s="181"/>
      <c r="AL301" s="181"/>
      <c r="AM301" s="181"/>
      <c r="AN301" s="181"/>
      <c r="AO301" s="181"/>
      <c r="AP301" s="181"/>
      <c r="AQ301" s="181"/>
      <c r="AR301" s="181"/>
      <c r="AS301" s="181"/>
      <c r="AT301" s="181"/>
      <c r="AU301" s="181"/>
      <c r="AV301" s="181"/>
      <c r="AW301" s="181"/>
      <c r="AX301" s="181"/>
      <c r="AY301" s="181"/>
      <c r="AZ301" s="181"/>
      <c r="BA301" s="181"/>
      <c r="BB301" s="181"/>
      <c r="BC301" s="181"/>
      <c r="BD301" s="181"/>
      <c r="BE301" s="181"/>
      <c r="BF301" s="181"/>
      <c r="BG301" s="181"/>
      <c r="BH301" s="181"/>
      <c r="BI301" s="181"/>
      <c r="BJ301" s="181"/>
    </row>
    <row r="302" spans="36:62" hidden="1">
      <c r="AJ302" s="181"/>
      <c r="AK302" s="181"/>
      <c r="AL302" s="181"/>
      <c r="AM302" s="181"/>
      <c r="AN302" s="181"/>
      <c r="AO302" s="181"/>
      <c r="AP302" s="181"/>
      <c r="AQ302" s="181"/>
      <c r="AR302" s="181"/>
      <c r="AS302" s="181"/>
      <c r="AT302" s="181"/>
      <c r="AU302" s="181"/>
      <c r="AV302" s="181"/>
      <c r="AW302" s="181"/>
      <c r="AX302" s="181"/>
      <c r="AY302" s="181"/>
      <c r="AZ302" s="181"/>
      <c r="BA302" s="181"/>
      <c r="BB302" s="181"/>
      <c r="BC302" s="181"/>
      <c r="BD302" s="181"/>
      <c r="BE302" s="181"/>
      <c r="BF302" s="181"/>
      <c r="BG302" s="181"/>
      <c r="BH302" s="181"/>
      <c r="BI302" s="181"/>
      <c r="BJ302" s="181"/>
    </row>
    <row r="303" spans="36:62" hidden="1">
      <c r="AJ303" s="181"/>
      <c r="AK303" s="181"/>
      <c r="AL303" s="181"/>
      <c r="AM303" s="181"/>
      <c r="AN303" s="181"/>
      <c r="AO303" s="181"/>
      <c r="AP303" s="181"/>
      <c r="AQ303" s="181"/>
      <c r="AR303" s="181"/>
      <c r="AS303" s="181"/>
      <c r="AT303" s="181"/>
      <c r="AU303" s="181"/>
      <c r="AV303" s="181"/>
      <c r="AW303" s="181"/>
      <c r="AX303" s="181"/>
      <c r="AY303" s="181"/>
      <c r="AZ303" s="181"/>
      <c r="BA303" s="181"/>
      <c r="BB303" s="181"/>
      <c r="BC303" s="181"/>
      <c r="BD303" s="181"/>
      <c r="BE303" s="181"/>
      <c r="BF303" s="181"/>
      <c r="BG303" s="181"/>
      <c r="BH303" s="181"/>
      <c r="BI303" s="181"/>
      <c r="BJ303" s="181"/>
    </row>
    <row r="304" spans="36:62" hidden="1">
      <c r="AJ304" s="181"/>
      <c r="AK304" s="181"/>
      <c r="AL304" s="181"/>
      <c r="AM304" s="181"/>
      <c r="AN304" s="181"/>
      <c r="AO304" s="181"/>
      <c r="AP304" s="181"/>
      <c r="AQ304" s="181"/>
      <c r="AR304" s="181"/>
      <c r="AS304" s="181"/>
      <c r="AT304" s="181"/>
      <c r="AU304" s="181"/>
      <c r="AV304" s="181"/>
      <c r="AW304" s="181"/>
      <c r="AX304" s="181"/>
      <c r="AY304" s="181"/>
      <c r="AZ304" s="181"/>
      <c r="BA304" s="181"/>
      <c r="BB304" s="181"/>
      <c r="BC304" s="181"/>
      <c r="BD304" s="181"/>
      <c r="BE304" s="181"/>
      <c r="BF304" s="181"/>
      <c r="BG304" s="181"/>
      <c r="BH304" s="181"/>
      <c r="BI304" s="181"/>
      <c r="BJ304" s="181"/>
    </row>
    <row r="305" spans="36:62" hidden="1">
      <c r="AJ305" s="181"/>
      <c r="AK305" s="181"/>
      <c r="AL305" s="181"/>
      <c r="AM305" s="181"/>
      <c r="AN305" s="181"/>
      <c r="AO305" s="181"/>
      <c r="AP305" s="181"/>
      <c r="AQ305" s="181"/>
      <c r="AR305" s="181"/>
      <c r="AS305" s="181"/>
      <c r="AT305" s="181"/>
      <c r="AU305" s="181"/>
      <c r="AV305" s="181"/>
      <c r="AW305" s="181"/>
      <c r="AX305" s="181"/>
      <c r="AY305" s="181"/>
      <c r="AZ305" s="181"/>
      <c r="BA305" s="181"/>
      <c r="BB305" s="181"/>
      <c r="BC305" s="181"/>
      <c r="BD305" s="181"/>
      <c r="BE305" s="181"/>
      <c r="BF305" s="181"/>
      <c r="BG305" s="181"/>
      <c r="BH305" s="181"/>
      <c r="BI305" s="181"/>
      <c r="BJ305" s="181"/>
    </row>
    <row r="306" spans="36:62" hidden="1">
      <c r="AJ306" s="181"/>
      <c r="AK306" s="181"/>
      <c r="AL306" s="181"/>
      <c r="AM306" s="181"/>
      <c r="AN306" s="181"/>
      <c r="AO306" s="181"/>
      <c r="AP306" s="181"/>
      <c r="AQ306" s="181"/>
      <c r="AR306" s="181"/>
      <c r="AS306" s="181"/>
      <c r="AT306" s="181"/>
      <c r="AU306" s="181"/>
      <c r="AV306" s="181"/>
      <c r="AW306" s="181"/>
      <c r="AX306" s="181"/>
      <c r="AY306" s="181"/>
      <c r="AZ306" s="181"/>
      <c r="BA306" s="181"/>
      <c r="BB306" s="181"/>
      <c r="BC306" s="181"/>
      <c r="BD306" s="181"/>
      <c r="BE306" s="181"/>
      <c r="BF306" s="181"/>
      <c r="BG306" s="181"/>
      <c r="BH306" s="181"/>
      <c r="BI306" s="181"/>
      <c r="BJ306" s="181"/>
    </row>
    <row r="307" spans="36:62" hidden="1">
      <c r="AJ307" s="181"/>
      <c r="AK307" s="181"/>
      <c r="AL307" s="181"/>
      <c r="AM307" s="181"/>
      <c r="AN307" s="181"/>
      <c r="AO307" s="181"/>
      <c r="AP307" s="181"/>
      <c r="AQ307" s="181"/>
      <c r="AR307" s="181"/>
      <c r="AS307" s="181"/>
      <c r="AT307" s="181"/>
      <c r="AU307" s="181"/>
      <c r="AV307" s="181"/>
      <c r="AW307" s="181"/>
      <c r="AX307" s="181"/>
      <c r="AY307" s="181"/>
      <c r="AZ307" s="181"/>
      <c r="BA307" s="181"/>
      <c r="BB307" s="181"/>
      <c r="BC307" s="181"/>
      <c r="BD307" s="181"/>
      <c r="BE307" s="181"/>
      <c r="BF307" s="181"/>
      <c r="BG307" s="181"/>
      <c r="BH307" s="181"/>
      <c r="BI307" s="181"/>
      <c r="BJ307" s="181"/>
    </row>
    <row r="308" spans="36:62" hidden="1">
      <c r="AJ308" s="181"/>
      <c r="AK308" s="181"/>
      <c r="AL308" s="181"/>
      <c r="AM308" s="181"/>
      <c r="AN308" s="181"/>
      <c r="AO308" s="181"/>
      <c r="AP308" s="181"/>
      <c r="AQ308" s="181"/>
      <c r="AR308" s="181"/>
      <c r="AS308" s="181"/>
      <c r="AT308" s="181"/>
      <c r="AU308" s="181"/>
      <c r="AV308" s="181"/>
      <c r="AW308" s="181"/>
      <c r="AX308" s="181"/>
      <c r="AY308" s="181"/>
      <c r="AZ308" s="181"/>
      <c r="BA308" s="181"/>
      <c r="BB308" s="181"/>
      <c r="BC308" s="181"/>
      <c r="BD308" s="181"/>
      <c r="BE308" s="181"/>
      <c r="BF308" s="181"/>
      <c r="BG308" s="181"/>
      <c r="BH308" s="181"/>
      <c r="BI308" s="181"/>
      <c r="BJ308" s="181"/>
    </row>
    <row r="309" spans="36:62" hidden="1">
      <c r="AJ309" s="181"/>
      <c r="AK309" s="181"/>
      <c r="AL309" s="181"/>
      <c r="AM309" s="181"/>
      <c r="AN309" s="181"/>
      <c r="AO309" s="181"/>
      <c r="AP309" s="181"/>
      <c r="AQ309" s="181"/>
      <c r="AR309" s="181"/>
      <c r="AS309" s="181"/>
      <c r="AT309" s="181"/>
      <c r="AU309" s="181"/>
      <c r="AV309" s="181"/>
      <c r="AW309" s="181"/>
      <c r="AX309" s="181"/>
      <c r="AY309" s="181"/>
      <c r="AZ309" s="181"/>
      <c r="BA309" s="181"/>
      <c r="BB309" s="181"/>
      <c r="BC309" s="181"/>
      <c r="BD309" s="181"/>
      <c r="BE309" s="181"/>
      <c r="BF309" s="181"/>
      <c r="BG309" s="181"/>
      <c r="BH309" s="181"/>
      <c r="BI309" s="181"/>
      <c r="BJ309" s="181"/>
    </row>
    <row r="310" spans="36:62" hidden="1">
      <c r="AJ310" s="181"/>
      <c r="AK310" s="181"/>
      <c r="AL310" s="181"/>
      <c r="AM310" s="181"/>
      <c r="AN310" s="181"/>
      <c r="AO310" s="181"/>
      <c r="AP310" s="181"/>
      <c r="AQ310" s="181"/>
      <c r="AR310" s="181"/>
      <c r="AS310" s="181"/>
      <c r="AT310" s="181"/>
      <c r="AU310" s="181"/>
      <c r="AV310" s="181"/>
      <c r="AW310" s="181"/>
      <c r="AX310" s="181"/>
      <c r="AY310" s="181"/>
      <c r="AZ310" s="181"/>
      <c r="BA310" s="181"/>
      <c r="BB310" s="181"/>
      <c r="BC310" s="181"/>
      <c r="BD310" s="181"/>
      <c r="BE310" s="181"/>
      <c r="BF310" s="181"/>
      <c r="BG310" s="181"/>
      <c r="BH310" s="181"/>
      <c r="BI310" s="181"/>
      <c r="BJ310" s="181"/>
    </row>
    <row r="311" spans="36:62" hidden="1">
      <c r="AJ311" s="181"/>
      <c r="AK311" s="181"/>
      <c r="AL311" s="181"/>
      <c r="AM311" s="181"/>
      <c r="AN311" s="181"/>
      <c r="AO311" s="181"/>
      <c r="AP311" s="181"/>
      <c r="AQ311" s="181"/>
      <c r="AR311" s="181"/>
      <c r="AS311" s="181"/>
      <c r="AT311" s="181"/>
      <c r="AU311" s="181"/>
      <c r="AV311" s="181"/>
      <c r="AW311" s="181"/>
      <c r="AX311" s="181"/>
      <c r="AY311" s="181"/>
      <c r="AZ311" s="181"/>
      <c r="BA311" s="181"/>
      <c r="BB311" s="181"/>
      <c r="BC311" s="181"/>
      <c r="BD311" s="181"/>
      <c r="BE311" s="181"/>
      <c r="BF311" s="181"/>
      <c r="BG311" s="181"/>
      <c r="BH311" s="181"/>
      <c r="BI311" s="181"/>
      <c r="BJ311" s="181"/>
    </row>
    <row r="312" spans="36:62" hidden="1">
      <c r="AJ312" s="181"/>
      <c r="AK312" s="181"/>
      <c r="AL312" s="181"/>
      <c r="AM312" s="181"/>
      <c r="AN312" s="181"/>
      <c r="AO312" s="181"/>
      <c r="AP312" s="181"/>
      <c r="AQ312" s="181"/>
      <c r="AR312" s="181"/>
      <c r="AS312" s="181"/>
      <c r="AT312" s="181"/>
      <c r="AU312" s="181"/>
      <c r="AV312" s="181"/>
      <c r="AW312" s="181"/>
      <c r="AX312" s="181"/>
      <c r="AY312" s="181"/>
      <c r="AZ312" s="181"/>
      <c r="BA312" s="181"/>
      <c r="BB312" s="181"/>
      <c r="BC312" s="181"/>
      <c r="BD312" s="181"/>
      <c r="BE312" s="181"/>
      <c r="BF312" s="181"/>
      <c r="BG312" s="181"/>
      <c r="BH312" s="181"/>
      <c r="BI312" s="181"/>
      <c r="BJ312" s="181"/>
    </row>
    <row r="313" spans="36:62" hidden="1">
      <c r="AJ313" s="181"/>
      <c r="AK313" s="181"/>
      <c r="AL313" s="181"/>
      <c r="AM313" s="181"/>
      <c r="AN313" s="181"/>
      <c r="AO313" s="181"/>
      <c r="AP313" s="181"/>
      <c r="AQ313" s="181"/>
      <c r="AR313" s="181"/>
      <c r="AS313" s="181"/>
      <c r="AT313" s="181"/>
      <c r="AU313" s="181"/>
      <c r="AV313" s="181"/>
      <c r="AW313" s="181"/>
      <c r="AX313" s="181"/>
      <c r="AY313" s="181"/>
      <c r="AZ313" s="181"/>
      <c r="BA313" s="181"/>
      <c r="BB313" s="181"/>
      <c r="BC313" s="181"/>
      <c r="BD313" s="181"/>
      <c r="BE313" s="181"/>
      <c r="BF313" s="181"/>
      <c r="BG313" s="181"/>
      <c r="BH313" s="181"/>
      <c r="BI313" s="181"/>
      <c r="BJ313" s="181"/>
    </row>
    <row r="314" spans="36:62" hidden="1">
      <c r="AJ314" s="181"/>
      <c r="AK314" s="181"/>
      <c r="AL314" s="181"/>
      <c r="AM314" s="181"/>
      <c r="AN314" s="181"/>
      <c r="AO314" s="181"/>
      <c r="AP314" s="181"/>
      <c r="AQ314" s="181"/>
      <c r="AR314" s="181"/>
      <c r="AS314" s="181"/>
      <c r="AT314" s="181"/>
      <c r="AU314" s="181"/>
      <c r="AV314" s="181"/>
      <c r="AW314" s="181"/>
      <c r="AX314" s="181"/>
      <c r="AY314" s="181"/>
      <c r="AZ314" s="181"/>
      <c r="BA314" s="181"/>
      <c r="BB314" s="181"/>
      <c r="BC314" s="181"/>
      <c r="BD314" s="181"/>
      <c r="BE314" s="181"/>
      <c r="BF314" s="181"/>
      <c r="BG314" s="181"/>
      <c r="BH314" s="181"/>
      <c r="BI314" s="181"/>
      <c r="BJ314" s="181"/>
    </row>
    <row r="315" spans="36:62" hidden="1">
      <c r="AJ315" s="181"/>
      <c r="AK315" s="181"/>
      <c r="AL315" s="181"/>
      <c r="AM315" s="181"/>
      <c r="AN315" s="181"/>
      <c r="AO315" s="181"/>
      <c r="AP315" s="181"/>
      <c r="AQ315" s="181"/>
      <c r="AR315" s="181"/>
      <c r="AS315" s="181"/>
      <c r="AT315" s="181"/>
      <c r="AU315" s="181"/>
      <c r="AV315" s="181"/>
      <c r="AW315" s="181"/>
      <c r="AX315" s="181"/>
      <c r="AY315" s="181"/>
      <c r="AZ315" s="181"/>
      <c r="BA315" s="181"/>
      <c r="BB315" s="181"/>
      <c r="BC315" s="181"/>
      <c r="BD315" s="181"/>
      <c r="BE315" s="181"/>
      <c r="BF315" s="181"/>
      <c r="BG315" s="181"/>
      <c r="BH315" s="181"/>
      <c r="BI315" s="181"/>
      <c r="BJ315" s="181"/>
    </row>
    <row r="316" spans="36:62" hidden="1">
      <c r="AJ316" s="181"/>
      <c r="AK316" s="181"/>
      <c r="AL316" s="181"/>
      <c r="AM316" s="181"/>
      <c r="AN316" s="181"/>
      <c r="AO316" s="181"/>
      <c r="AP316" s="181"/>
      <c r="AQ316" s="181"/>
      <c r="AR316" s="181"/>
      <c r="AS316" s="181"/>
      <c r="AT316" s="181"/>
      <c r="AU316" s="181"/>
      <c r="AV316" s="181"/>
      <c r="AW316" s="181"/>
      <c r="AX316" s="181"/>
      <c r="AY316" s="181"/>
      <c r="AZ316" s="181"/>
      <c r="BA316" s="181"/>
      <c r="BB316" s="181"/>
      <c r="BC316" s="181"/>
      <c r="BD316" s="181"/>
      <c r="BE316" s="181"/>
      <c r="BF316" s="181"/>
      <c r="BG316" s="181"/>
      <c r="BH316" s="181"/>
      <c r="BI316" s="181"/>
      <c r="BJ316" s="181"/>
    </row>
    <row r="317" spans="36:62" hidden="1">
      <c r="AJ317" s="181"/>
      <c r="AK317" s="181"/>
      <c r="AL317" s="181"/>
      <c r="AM317" s="181"/>
      <c r="AN317" s="181"/>
      <c r="AO317" s="181"/>
      <c r="AP317" s="181"/>
      <c r="AQ317" s="181"/>
      <c r="AR317" s="181"/>
      <c r="AS317" s="181"/>
      <c r="AT317" s="181"/>
      <c r="AU317" s="181"/>
      <c r="AV317" s="181"/>
      <c r="AW317" s="181"/>
      <c r="AX317" s="181"/>
      <c r="AY317" s="181"/>
      <c r="AZ317" s="181"/>
      <c r="BA317" s="181"/>
      <c r="BB317" s="181"/>
      <c r="BC317" s="181"/>
      <c r="BD317" s="181"/>
      <c r="BE317" s="181"/>
      <c r="BF317" s="181"/>
      <c r="BG317" s="181"/>
      <c r="BH317" s="181"/>
      <c r="BI317" s="181"/>
      <c r="BJ317" s="181"/>
    </row>
    <row r="318" spans="36:62" hidden="1">
      <c r="AJ318" s="181"/>
      <c r="AK318" s="181"/>
      <c r="AL318" s="181"/>
      <c r="AM318" s="181"/>
      <c r="AN318" s="181"/>
      <c r="AO318" s="181"/>
      <c r="AP318" s="181"/>
      <c r="AQ318" s="181"/>
      <c r="AR318" s="181"/>
      <c r="AS318" s="181"/>
      <c r="AT318" s="181"/>
      <c r="AU318" s="181"/>
      <c r="AV318" s="181"/>
      <c r="AW318" s="181"/>
      <c r="AX318" s="181"/>
      <c r="AY318" s="181"/>
      <c r="AZ318" s="181"/>
      <c r="BA318" s="181"/>
      <c r="BB318" s="181"/>
      <c r="BC318" s="181"/>
      <c r="BD318" s="181"/>
      <c r="BE318" s="181"/>
      <c r="BF318" s="181"/>
      <c r="BG318" s="181"/>
      <c r="BH318" s="181"/>
      <c r="BI318" s="181"/>
      <c r="BJ318" s="181"/>
    </row>
    <row r="319" spans="36:62" hidden="1">
      <c r="AJ319" s="181"/>
      <c r="AK319" s="181"/>
      <c r="AL319" s="181"/>
      <c r="AM319" s="181"/>
      <c r="AN319" s="181"/>
      <c r="AO319" s="181"/>
      <c r="AP319" s="181"/>
      <c r="AQ319" s="181"/>
      <c r="AR319" s="181"/>
      <c r="AS319" s="181"/>
      <c r="AT319" s="181"/>
      <c r="AU319" s="181"/>
      <c r="AV319" s="181"/>
      <c r="AW319" s="181"/>
      <c r="AX319" s="181"/>
      <c r="AY319" s="181"/>
      <c r="AZ319" s="181"/>
      <c r="BA319" s="181"/>
      <c r="BB319" s="181"/>
      <c r="BC319" s="181"/>
      <c r="BD319" s="181"/>
      <c r="BE319" s="181"/>
      <c r="BF319" s="181"/>
      <c r="BG319" s="181"/>
      <c r="BH319" s="181"/>
      <c r="BI319" s="181"/>
      <c r="BJ319" s="181"/>
    </row>
    <row r="320" spans="36:62" hidden="1">
      <c r="AJ320" s="181"/>
      <c r="AK320" s="181"/>
      <c r="AL320" s="181"/>
      <c r="AM320" s="181"/>
      <c r="AN320" s="181"/>
      <c r="AO320" s="181"/>
      <c r="AP320" s="181"/>
      <c r="AQ320" s="181"/>
      <c r="AR320" s="181"/>
      <c r="AS320" s="181"/>
      <c r="AT320" s="181"/>
      <c r="AU320" s="181"/>
      <c r="AV320" s="181"/>
      <c r="AW320" s="181"/>
      <c r="AX320" s="181"/>
      <c r="AY320" s="181"/>
      <c r="AZ320" s="181"/>
      <c r="BA320" s="181"/>
      <c r="BB320" s="181"/>
      <c r="BC320" s="181"/>
      <c r="BD320" s="181"/>
      <c r="BE320" s="181"/>
      <c r="BF320" s="181"/>
      <c r="BG320" s="181"/>
      <c r="BH320" s="181"/>
      <c r="BI320" s="181"/>
      <c r="BJ320" s="181"/>
    </row>
    <row r="321" spans="36:62" hidden="1">
      <c r="AJ321" s="181"/>
      <c r="AK321" s="181"/>
      <c r="AL321" s="181"/>
      <c r="AM321" s="181"/>
      <c r="AN321" s="181"/>
      <c r="AO321" s="181"/>
      <c r="AP321" s="181"/>
      <c r="AQ321" s="181"/>
      <c r="AR321" s="181"/>
      <c r="AS321" s="181"/>
      <c r="AT321" s="181"/>
      <c r="AU321" s="181"/>
      <c r="AV321" s="181"/>
      <c r="AW321" s="181"/>
      <c r="AX321" s="181"/>
      <c r="AY321" s="181"/>
      <c r="AZ321" s="181"/>
      <c r="BA321" s="181"/>
      <c r="BB321" s="181"/>
      <c r="BC321" s="181"/>
      <c r="BD321" s="181"/>
      <c r="BE321" s="181"/>
      <c r="BF321" s="181"/>
      <c r="BG321" s="181"/>
      <c r="BH321" s="181"/>
      <c r="BI321" s="181"/>
      <c r="BJ321" s="181"/>
    </row>
    <row r="322" spans="36:62" hidden="1">
      <c r="AJ322" s="181"/>
      <c r="AK322" s="181"/>
      <c r="AL322" s="181"/>
      <c r="AM322" s="181"/>
      <c r="AN322" s="181"/>
      <c r="AO322" s="181"/>
      <c r="AP322" s="181"/>
      <c r="AQ322" s="181"/>
      <c r="AR322" s="181"/>
      <c r="AS322" s="181"/>
      <c r="AT322" s="181"/>
      <c r="AU322" s="181"/>
      <c r="AV322" s="181"/>
      <c r="AW322" s="181"/>
      <c r="AX322" s="181"/>
      <c r="AY322" s="181"/>
      <c r="AZ322" s="181"/>
      <c r="BA322" s="181"/>
      <c r="BB322" s="181"/>
      <c r="BC322" s="181"/>
      <c r="BD322" s="181"/>
      <c r="BE322" s="181"/>
      <c r="BF322" s="181"/>
      <c r="BG322" s="181"/>
      <c r="BH322" s="181"/>
      <c r="BI322" s="181"/>
      <c r="BJ322" s="181"/>
    </row>
    <row r="323" spans="36:62" hidden="1">
      <c r="AJ323" s="181"/>
      <c r="AK323" s="181"/>
      <c r="AL323" s="181"/>
      <c r="AM323" s="181"/>
      <c r="AN323" s="181"/>
      <c r="AO323" s="181"/>
      <c r="AP323" s="181"/>
      <c r="AQ323" s="181"/>
      <c r="AR323" s="181"/>
      <c r="AS323" s="181"/>
      <c r="AT323" s="181"/>
      <c r="AU323" s="181"/>
      <c r="AV323" s="181"/>
      <c r="AW323" s="181"/>
      <c r="AX323" s="181"/>
      <c r="AY323" s="181"/>
      <c r="AZ323" s="181"/>
      <c r="BA323" s="181"/>
      <c r="BB323" s="181"/>
      <c r="BC323" s="181"/>
      <c r="BD323" s="181"/>
      <c r="BE323" s="181"/>
      <c r="BF323" s="181"/>
      <c r="BG323" s="181"/>
      <c r="BH323" s="181"/>
      <c r="BI323" s="181"/>
      <c r="BJ323" s="181"/>
    </row>
    <row r="324" spans="36:62" hidden="1">
      <c r="AJ324" s="181"/>
      <c r="AK324" s="181"/>
      <c r="AL324" s="181"/>
      <c r="AM324" s="181"/>
      <c r="AN324" s="181"/>
      <c r="AO324" s="181"/>
      <c r="AP324" s="181"/>
      <c r="AQ324" s="181"/>
      <c r="AR324" s="181"/>
      <c r="AS324" s="181"/>
      <c r="AT324" s="181"/>
      <c r="AU324" s="181"/>
      <c r="AV324" s="181"/>
      <c r="AW324" s="181"/>
      <c r="AX324" s="181"/>
      <c r="AY324" s="181"/>
      <c r="AZ324" s="181"/>
      <c r="BA324" s="181"/>
      <c r="BB324" s="181"/>
      <c r="BC324" s="181"/>
      <c r="BD324" s="181"/>
      <c r="BE324" s="181"/>
      <c r="BF324" s="181"/>
      <c r="BG324" s="181"/>
      <c r="BH324" s="181"/>
      <c r="BI324" s="181"/>
      <c r="BJ324" s="181"/>
    </row>
    <row r="325" spans="36:62" hidden="1">
      <c r="AJ325" s="181"/>
      <c r="AK325" s="181"/>
      <c r="AL325" s="181"/>
      <c r="AM325" s="181"/>
      <c r="AN325" s="181"/>
      <c r="AO325" s="181"/>
      <c r="AP325" s="181"/>
      <c r="AQ325" s="181"/>
      <c r="AR325" s="181"/>
      <c r="AS325" s="181"/>
      <c r="AT325" s="181"/>
      <c r="AU325" s="181"/>
      <c r="AV325" s="181"/>
      <c r="AW325" s="181"/>
      <c r="AX325" s="181"/>
      <c r="AY325" s="181"/>
      <c r="AZ325" s="181"/>
      <c r="BA325" s="181"/>
      <c r="BB325" s="181"/>
      <c r="BC325" s="181"/>
      <c r="BD325" s="181"/>
      <c r="BE325" s="181"/>
      <c r="BF325" s="181"/>
      <c r="BG325" s="181"/>
      <c r="BH325" s="181"/>
      <c r="BI325" s="181"/>
      <c r="BJ325" s="181"/>
    </row>
    <row r="326" spans="36:62" hidden="1">
      <c r="AJ326" s="181"/>
      <c r="AK326" s="181"/>
      <c r="AL326" s="181"/>
      <c r="AM326" s="181"/>
      <c r="AN326" s="181"/>
      <c r="AO326" s="181"/>
      <c r="AP326" s="181"/>
      <c r="AQ326" s="181"/>
      <c r="AR326" s="181"/>
      <c r="AS326" s="181"/>
      <c r="AT326" s="181"/>
      <c r="AU326" s="181"/>
      <c r="AV326" s="181"/>
      <c r="AW326" s="181"/>
      <c r="AX326" s="181"/>
      <c r="AY326" s="181"/>
      <c r="AZ326" s="181"/>
      <c r="BA326" s="181"/>
      <c r="BB326" s="181"/>
      <c r="BC326" s="181"/>
      <c r="BD326" s="181"/>
      <c r="BE326" s="181"/>
      <c r="BF326" s="181"/>
      <c r="BG326" s="181"/>
      <c r="BH326" s="181"/>
      <c r="BI326" s="181"/>
      <c r="BJ326" s="181"/>
    </row>
    <row r="327" spans="36:62" hidden="1">
      <c r="AJ327" s="181"/>
      <c r="AK327" s="181"/>
      <c r="AL327" s="181"/>
      <c r="AM327" s="181"/>
      <c r="AN327" s="181"/>
      <c r="AO327" s="181"/>
      <c r="AP327" s="181"/>
      <c r="AQ327" s="181"/>
      <c r="AR327" s="181"/>
      <c r="AS327" s="181"/>
      <c r="AT327" s="181"/>
      <c r="AU327" s="181"/>
      <c r="AV327" s="181"/>
      <c r="AW327" s="181"/>
      <c r="AX327" s="181"/>
      <c r="AY327" s="181"/>
      <c r="AZ327" s="181"/>
      <c r="BA327" s="181"/>
      <c r="BB327" s="181"/>
      <c r="BC327" s="181"/>
      <c r="BD327" s="181"/>
      <c r="BE327" s="181"/>
      <c r="BF327" s="181"/>
      <c r="BG327" s="181"/>
      <c r="BH327" s="181"/>
      <c r="BI327" s="181"/>
      <c r="BJ327" s="181"/>
    </row>
    <row r="328" spans="36:62" hidden="1">
      <c r="AJ328" s="181"/>
      <c r="AK328" s="181"/>
      <c r="AL328" s="181"/>
      <c r="AM328" s="181"/>
      <c r="AN328" s="181"/>
      <c r="AO328" s="181"/>
      <c r="AP328" s="181"/>
      <c r="AQ328" s="181"/>
      <c r="AR328" s="181"/>
      <c r="AS328" s="181"/>
      <c r="AT328" s="181"/>
      <c r="AU328" s="181"/>
      <c r="AV328" s="181"/>
      <c r="AW328" s="181"/>
      <c r="AX328" s="181"/>
      <c r="AY328" s="181"/>
      <c r="AZ328" s="181"/>
      <c r="BA328" s="181"/>
      <c r="BB328" s="181"/>
      <c r="BC328" s="181"/>
      <c r="BD328" s="181"/>
      <c r="BE328" s="181"/>
      <c r="BF328" s="181"/>
      <c r="BG328" s="181"/>
      <c r="BH328" s="181"/>
      <c r="BI328" s="181"/>
      <c r="BJ328" s="181"/>
    </row>
    <row r="329" spans="36:62" hidden="1">
      <c r="AJ329" s="181"/>
      <c r="AK329" s="181"/>
      <c r="AL329" s="181"/>
      <c r="AM329" s="181"/>
      <c r="AN329" s="181"/>
      <c r="AO329" s="181"/>
      <c r="AP329" s="181"/>
      <c r="AQ329" s="181"/>
      <c r="AR329" s="181"/>
      <c r="AS329" s="181"/>
      <c r="AT329" s="181"/>
      <c r="AU329" s="181"/>
      <c r="AV329" s="181"/>
      <c r="AW329" s="181"/>
      <c r="AX329" s="181"/>
      <c r="AY329" s="181"/>
      <c r="AZ329" s="181"/>
      <c r="BA329" s="181"/>
      <c r="BB329" s="181"/>
      <c r="BC329" s="181"/>
      <c r="BD329" s="181"/>
      <c r="BE329" s="181"/>
      <c r="BF329" s="181"/>
      <c r="BG329" s="181"/>
      <c r="BH329" s="181"/>
      <c r="BI329" s="181"/>
      <c r="BJ329" s="181"/>
    </row>
    <row r="330" spans="36:62" hidden="1">
      <c r="AJ330" s="181"/>
      <c r="AK330" s="181"/>
      <c r="AL330" s="181"/>
      <c r="AM330" s="181"/>
      <c r="AN330" s="181"/>
      <c r="AO330" s="181"/>
      <c r="AP330" s="181"/>
      <c r="AQ330" s="181"/>
      <c r="AR330" s="181"/>
      <c r="AS330" s="181"/>
      <c r="AT330" s="181"/>
      <c r="AU330" s="181"/>
      <c r="AV330" s="181"/>
      <c r="AW330" s="181"/>
      <c r="AX330" s="181"/>
      <c r="AY330" s="181"/>
      <c r="AZ330" s="181"/>
      <c r="BA330" s="181"/>
      <c r="BB330" s="181"/>
      <c r="BC330" s="181"/>
      <c r="BD330" s="181"/>
      <c r="BE330" s="181"/>
      <c r="BF330" s="181"/>
      <c r="BG330" s="181"/>
      <c r="BH330" s="181"/>
      <c r="BI330" s="181"/>
      <c r="BJ330" s="181"/>
    </row>
    <row r="331" spans="36:62" hidden="1">
      <c r="AJ331" s="181"/>
      <c r="AK331" s="181"/>
      <c r="AL331" s="181"/>
      <c r="AM331" s="181"/>
      <c r="AN331" s="181"/>
      <c r="AO331" s="181"/>
      <c r="AP331" s="181"/>
      <c r="AQ331" s="181"/>
      <c r="AR331" s="181"/>
      <c r="AS331" s="181"/>
      <c r="AT331" s="181"/>
      <c r="AU331" s="181"/>
      <c r="AV331" s="181"/>
      <c r="AW331" s="181"/>
      <c r="AX331" s="181"/>
      <c r="AY331" s="181"/>
      <c r="AZ331" s="181"/>
      <c r="BA331" s="181"/>
      <c r="BB331" s="181"/>
      <c r="BC331" s="181"/>
      <c r="BD331" s="181"/>
      <c r="BE331" s="181"/>
      <c r="BF331" s="181"/>
      <c r="BG331" s="181"/>
      <c r="BH331" s="181"/>
      <c r="BI331" s="181"/>
      <c r="BJ331" s="181"/>
    </row>
    <row r="332" spans="36:62" hidden="1">
      <c r="AJ332" s="181"/>
      <c r="AK332" s="181"/>
      <c r="AL332" s="181"/>
      <c r="AM332" s="181"/>
      <c r="AN332" s="181"/>
      <c r="AO332" s="181"/>
      <c r="AP332" s="181"/>
      <c r="AQ332" s="181"/>
      <c r="AR332" s="181"/>
      <c r="AS332" s="181"/>
      <c r="AT332" s="181"/>
      <c r="AU332" s="181"/>
      <c r="AV332" s="181"/>
      <c r="AW332" s="181"/>
      <c r="AX332" s="181"/>
      <c r="AY332" s="181"/>
      <c r="AZ332" s="181"/>
      <c r="BA332" s="181"/>
      <c r="BB332" s="181"/>
      <c r="BC332" s="181"/>
      <c r="BD332" s="181"/>
      <c r="BE332" s="181"/>
      <c r="BF332" s="181"/>
      <c r="BG332" s="181"/>
      <c r="BH332" s="181"/>
      <c r="BI332" s="181"/>
      <c r="BJ332" s="181"/>
    </row>
    <row r="333" spans="36:62" hidden="1">
      <c r="AJ333" s="181"/>
      <c r="AK333" s="181"/>
      <c r="AL333" s="181"/>
      <c r="AM333" s="181"/>
      <c r="AN333" s="181"/>
      <c r="AO333" s="181"/>
      <c r="AP333" s="181"/>
      <c r="AQ333" s="181"/>
      <c r="AR333" s="181"/>
      <c r="AS333" s="181"/>
      <c r="AT333" s="181"/>
      <c r="AU333" s="181"/>
      <c r="AV333" s="181"/>
      <c r="AW333" s="181"/>
      <c r="AX333" s="181"/>
      <c r="AY333" s="181"/>
      <c r="AZ333" s="181"/>
      <c r="BA333" s="181"/>
      <c r="BB333" s="181"/>
      <c r="BC333" s="181"/>
      <c r="BD333" s="181"/>
      <c r="BE333" s="181"/>
      <c r="BF333" s="181"/>
      <c r="BG333" s="181"/>
      <c r="BH333" s="181"/>
      <c r="BI333" s="181"/>
      <c r="BJ333" s="181"/>
    </row>
    <row r="334" spans="36:62" hidden="1">
      <c r="AJ334" s="181"/>
      <c r="AK334" s="181"/>
      <c r="AL334" s="181"/>
      <c r="AM334" s="181"/>
      <c r="AN334" s="181"/>
      <c r="AO334" s="181"/>
      <c r="AP334" s="181"/>
      <c r="AQ334" s="181"/>
      <c r="AR334" s="181"/>
      <c r="AS334" s="181"/>
      <c r="AT334" s="181"/>
      <c r="AU334" s="181"/>
      <c r="AV334" s="181"/>
      <c r="AW334" s="181"/>
      <c r="AX334" s="181"/>
      <c r="AY334" s="181"/>
      <c r="AZ334" s="181"/>
      <c r="BA334" s="181"/>
      <c r="BB334" s="181"/>
      <c r="BC334" s="181"/>
      <c r="BD334" s="181"/>
      <c r="BE334" s="181"/>
      <c r="BF334" s="181"/>
      <c r="BG334" s="181"/>
      <c r="BH334" s="181"/>
      <c r="BI334" s="181"/>
      <c r="BJ334" s="181"/>
    </row>
    <row r="335" spans="36:62" hidden="1"/>
    <row r="336" spans="36:62"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sheetData>
  <sheetProtection password="DF8B" sheet="1" objects="1" scenarios="1" selectLockedCells="1" selectUnlockedCells="1"/>
  <mergeCells count="26">
    <mergeCell ref="AE13:AE14"/>
    <mergeCell ref="AG13:AG14"/>
    <mergeCell ref="S2:AG2"/>
    <mergeCell ref="B4:AG4"/>
    <mergeCell ref="B5:AG5"/>
    <mergeCell ref="E8:O8"/>
    <mergeCell ref="Q8:AC8"/>
    <mergeCell ref="AE18:AE19"/>
    <mergeCell ref="AG18:AG19"/>
    <mergeCell ref="AE23:AE24"/>
    <mergeCell ref="AG23:AG24"/>
    <mergeCell ref="AE28:AE29"/>
    <mergeCell ref="AG28:AG29"/>
    <mergeCell ref="AE33:AE34"/>
    <mergeCell ref="AG33:AG34"/>
    <mergeCell ref="AE38:AE39"/>
    <mergeCell ref="AG38:AG39"/>
    <mergeCell ref="AE43:AE44"/>
    <mergeCell ref="AG43:AG44"/>
    <mergeCell ref="B59:AG59"/>
    <mergeCell ref="AE48:AE49"/>
    <mergeCell ref="AG48:AG49"/>
    <mergeCell ref="AE53:AE54"/>
    <mergeCell ref="AG53:AG54"/>
    <mergeCell ref="B57:AG57"/>
    <mergeCell ref="B58:AG58"/>
  </mergeCells>
  <printOptions horizontalCentered="1"/>
  <pageMargins left="0.39370078740157483" right="0.39370078740157483" top="0.98425196850393704" bottom="0.98425196850393704" header="0.39370078740157483" footer="0.39370078740157483"/>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1"/>
  <sheetViews>
    <sheetView showGridLines="0" zoomScale="80" zoomScaleNormal="80" workbookViewId="0">
      <pane ySplit="4" topLeftCell="A5" activePane="bottomLeft" state="frozen"/>
      <selection activeCell="B23" sqref="B23"/>
      <selection pane="bottomLeft" activeCell="D101" sqref="D101"/>
    </sheetView>
  </sheetViews>
  <sheetFormatPr defaultColWidth="0" defaultRowHeight="11.25" zeroHeight="1"/>
  <cols>
    <col min="1" max="1" width="1.625" style="89" customWidth="1"/>
    <col min="2" max="2" width="88.75" style="89" customWidth="1"/>
    <col min="3" max="3" width="5.125" style="102" customWidth="1"/>
    <col min="4" max="4" width="9.625" style="102" customWidth="1"/>
    <col min="5" max="7" width="15.625" style="89" customWidth="1"/>
    <col min="8" max="8" width="1.625" style="89" customWidth="1"/>
    <col min="9" max="9" width="0" style="89" hidden="1" customWidth="1"/>
    <col min="10" max="16384" width="9" style="89" hidden="1"/>
  </cols>
  <sheetData>
    <row r="1" spans="1:7" s="87" customFormat="1" ht="11.45" customHeight="1">
      <c r="A1" s="437"/>
      <c r="B1" s="437"/>
      <c r="C1" s="437"/>
      <c r="D1" s="437"/>
      <c r="E1" s="437"/>
      <c r="F1" s="437"/>
      <c r="G1" s="234"/>
    </row>
    <row r="2" spans="1:7" ht="12.75">
      <c r="A2" s="88"/>
      <c r="B2" s="438" t="s">
        <v>100</v>
      </c>
      <c r="C2" s="438"/>
      <c r="D2" s="438"/>
      <c r="E2" s="438"/>
      <c r="F2" s="438"/>
      <c r="G2" s="235"/>
    </row>
    <row r="3" spans="1:7">
      <c r="B3" s="103" t="str">
        <f>+ID!D2</f>
        <v>JP Sava centar - Beograd</v>
      </c>
      <c r="C3" s="104"/>
      <c r="D3" s="104"/>
      <c r="E3" s="105"/>
      <c r="F3" s="106"/>
      <c r="G3" s="106" t="s">
        <v>80</v>
      </c>
    </row>
    <row r="4" spans="1:7" ht="25.5" customHeight="1">
      <c r="B4" s="107" t="s">
        <v>3</v>
      </c>
      <c r="C4" s="108" t="s">
        <v>16</v>
      </c>
      <c r="D4" s="108" t="s">
        <v>486</v>
      </c>
      <c r="E4" s="109" t="s">
        <v>522</v>
      </c>
      <c r="F4" s="109" t="s">
        <v>472</v>
      </c>
      <c r="G4" s="110" t="s">
        <v>523</v>
      </c>
    </row>
    <row r="5" spans="1:7">
      <c r="B5" s="105" t="s">
        <v>10</v>
      </c>
      <c r="C5" s="104"/>
      <c r="D5" s="104"/>
      <c r="E5" s="318"/>
      <c r="F5" s="318"/>
      <c r="G5" s="318"/>
    </row>
    <row r="6" spans="1:7" ht="15" customHeight="1">
      <c r="A6" s="90"/>
      <c r="B6" s="91" t="s">
        <v>312</v>
      </c>
      <c r="C6" s="92" t="s">
        <v>212</v>
      </c>
      <c r="D6" s="242"/>
      <c r="E6" s="316">
        <v>0</v>
      </c>
      <c r="F6" s="316">
        <v>0</v>
      </c>
      <c r="G6" s="317">
        <v>0</v>
      </c>
    </row>
    <row r="7" spans="1:7" ht="15" customHeight="1">
      <c r="A7" s="90"/>
      <c r="B7" s="93" t="s">
        <v>93</v>
      </c>
      <c r="C7" s="94" t="s">
        <v>213</v>
      </c>
      <c r="D7" s="243" t="s">
        <v>841</v>
      </c>
      <c r="E7" s="95">
        <f>E8+E15+E24+E29+E39</f>
        <v>35131</v>
      </c>
      <c r="F7" s="95">
        <f>F8+F15+F24+F29+F39</f>
        <v>36416</v>
      </c>
      <c r="G7" s="96">
        <f>G8+G15+G24+G29+G39</f>
        <v>45774</v>
      </c>
    </row>
    <row r="8" spans="1:7" ht="15" customHeight="1">
      <c r="A8" s="90"/>
      <c r="B8" s="93" t="s">
        <v>211</v>
      </c>
      <c r="C8" s="94" t="s">
        <v>214</v>
      </c>
      <c r="D8" s="243"/>
      <c r="E8" s="95">
        <f>SUM(E9:E14)</f>
        <v>1819</v>
      </c>
      <c r="F8" s="95">
        <f>SUM(F9:F14)</f>
        <v>2376</v>
      </c>
      <c r="G8" s="96">
        <f>SUM(G9:G14)</f>
        <v>3197</v>
      </c>
    </row>
    <row r="9" spans="1:7" ht="15" customHeight="1">
      <c r="A9" s="90"/>
      <c r="B9" s="97" t="s">
        <v>124</v>
      </c>
      <c r="C9" s="94" t="s">
        <v>243</v>
      </c>
      <c r="D9" s="243"/>
      <c r="E9" s="246">
        <v>0</v>
      </c>
      <c r="F9" s="246">
        <v>0</v>
      </c>
      <c r="G9" s="247">
        <v>0</v>
      </c>
    </row>
    <row r="10" spans="1:7" ht="15" customHeight="1">
      <c r="A10" s="90"/>
      <c r="B10" s="97" t="s">
        <v>215</v>
      </c>
      <c r="C10" s="94" t="s">
        <v>244</v>
      </c>
      <c r="D10" s="243"/>
      <c r="E10" s="246">
        <v>1819</v>
      </c>
      <c r="F10" s="246">
        <v>2376</v>
      </c>
      <c r="G10" s="247">
        <v>3197</v>
      </c>
    </row>
    <row r="11" spans="1:7" ht="15" customHeight="1">
      <c r="A11" s="90"/>
      <c r="B11" s="97" t="s">
        <v>816</v>
      </c>
      <c r="C11" s="94" t="s">
        <v>245</v>
      </c>
      <c r="D11" s="243"/>
      <c r="E11" s="246">
        <v>0</v>
      </c>
      <c r="F11" s="246">
        <v>0</v>
      </c>
      <c r="G11" s="247">
        <v>0</v>
      </c>
    </row>
    <row r="12" spans="1:7" ht="15" customHeight="1">
      <c r="A12" s="90"/>
      <c r="B12" s="97" t="s">
        <v>171</v>
      </c>
      <c r="C12" s="94" t="s">
        <v>246</v>
      </c>
      <c r="D12" s="243"/>
      <c r="E12" s="246">
        <v>0</v>
      </c>
      <c r="F12" s="246">
        <v>0</v>
      </c>
      <c r="G12" s="247">
        <v>0</v>
      </c>
    </row>
    <row r="13" spans="1:7" ht="15" customHeight="1">
      <c r="A13" s="90"/>
      <c r="B13" s="97" t="s">
        <v>172</v>
      </c>
      <c r="C13" s="94" t="s">
        <v>247</v>
      </c>
      <c r="D13" s="243"/>
      <c r="E13" s="246">
        <v>0</v>
      </c>
      <c r="F13" s="246">
        <v>0</v>
      </c>
      <c r="G13" s="247">
        <v>0</v>
      </c>
    </row>
    <row r="14" spans="1:7" ht="15" customHeight="1">
      <c r="A14" s="90"/>
      <c r="B14" s="97" t="s">
        <v>173</v>
      </c>
      <c r="C14" s="94" t="s">
        <v>248</v>
      </c>
      <c r="D14" s="243"/>
      <c r="E14" s="246">
        <v>0</v>
      </c>
      <c r="F14" s="246">
        <v>0</v>
      </c>
      <c r="G14" s="247">
        <v>0</v>
      </c>
    </row>
    <row r="15" spans="1:7" ht="15" customHeight="1">
      <c r="A15" s="90"/>
      <c r="B15" s="93" t="s">
        <v>216</v>
      </c>
      <c r="C15" s="94" t="s">
        <v>249</v>
      </c>
      <c r="D15" s="243"/>
      <c r="E15" s="95">
        <f>SUM(E16:E23)</f>
        <v>33312</v>
      </c>
      <c r="F15" s="95">
        <f>SUM(F16:F23)</f>
        <v>34040</v>
      </c>
      <c r="G15" s="96">
        <f>SUM(G16:G23)</f>
        <v>42577</v>
      </c>
    </row>
    <row r="16" spans="1:7" ht="15" customHeight="1">
      <c r="A16" s="90"/>
      <c r="B16" s="97" t="s">
        <v>217</v>
      </c>
      <c r="C16" s="94" t="s">
        <v>250</v>
      </c>
      <c r="D16" s="243"/>
      <c r="E16" s="246">
        <v>0</v>
      </c>
      <c r="F16" s="246">
        <v>0</v>
      </c>
      <c r="G16" s="247">
        <v>0</v>
      </c>
    </row>
    <row r="17" spans="1:7" ht="15" customHeight="1">
      <c r="A17" s="90"/>
      <c r="B17" s="97" t="s">
        <v>145</v>
      </c>
      <c r="C17" s="94" t="s">
        <v>251</v>
      </c>
      <c r="D17" s="243"/>
      <c r="E17" s="246">
        <v>0</v>
      </c>
      <c r="F17" s="246">
        <v>0</v>
      </c>
      <c r="G17" s="247">
        <v>0</v>
      </c>
    </row>
    <row r="18" spans="1:7" ht="15" customHeight="1">
      <c r="A18" s="90"/>
      <c r="B18" s="97" t="s">
        <v>129</v>
      </c>
      <c r="C18" s="94" t="s">
        <v>252</v>
      </c>
      <c r="D18" s="243"/>
      <c r="E18" s="246">
        <v>27112</v>
      </c>
      <c r="F18" s="246">
        <v>27245</v>
      </c>
      <c r="G18" s="247">
        <v>36087</v>
      </c>
    </row>
    <row r="19" spans="1:7" ht="15" customHeight="1">
      <c r="A19" s="90"/>
      <c r="B19" s="97" t="s">
        <v>6</v>
      </c>
      <c r="C19" s="94" t="s">
        <v>253</v>
      </c>
      <c r="D19" s="243"/>
      <c r="E19" s="246">
        <v>3931</v>
      </c>
      <c r="F19" s="246">
        <v>3909</v>
      </c>
      <c r="G19" s="247">
        <v>3705</v>
      </c>
    </row>
    <row r="20" spans="1:7" ht="15" customHeight="1">
      <c r="A20" s="90"/>
      <c r="B20" s="97" t="s">
        <v>7</v>
      </c>
      <c r="C20" s="94" t="s">
        <v>254</v>
      </c>
      <c r="D20" s="243"/>
      <c r="E20" s="246">
        <v>185</v>
      </c>
      <c r="F20" s="246">
        <v>185</v>
      </c>
      <c r="G20" s="247">
        <v>185</v>
      </c>
    </row>
    <row r="21" spans="1:7" ht="15" customHeight="1">
      <c r="A21" s="90"/>
      <c r="B21" s="97" t="s">
        <v>174</v>
      </c>
      <c r="C21" s="94" t="s">
        <v>255</v>
      </c>
      <c r="D21" s="243"/>
      <c r="E21" s="246">
        <v>1117</v>
      </c>
      <c r="F21" s="246">
        <v>1139</v>
      </c>
      <c r="G21" s="247">
        <v>1117</v>
      </c>
    </row>
    <row r="22" spans="1:7" ht="15" customHeight="1">
      <c r="A22" s="90"/>
      <c r="B22" s="97" t="s">
        <v>152</v>
      </c>
      <c r="C22" s="94" t="s">
        <v>256</v>
      </c>
      <c r="D22" s="243"/>
      <c r="E22" s="246">
        <v>967</v>
      </c>
      <c r="F22" s="246">
        <v>1242</v>
      </c>
      <c r="G22" s="247">
        <v>1483</v>
      </c>
    </row>
    <row r="23" spans="1:7" ht="15" customHeight="1">
      <c r="A23" s="90"/>
      <c r="B23" s="97" t="s">
        <v>218</v>
      </c>
      <c r="C23" s="94" t="s">
        <v>257</v>
      </c>
      <c r="D23" s="243"/>
      <c r="E23" s="246">
        <v>0</v>
      </c>
      <c r="F23" s="246">
        <v>320</v>
      </c>
      <c r="G23" s="247">
        <v>0</v>
      </c>
    </row>
    <row r="24" spans="1:7" ht="15" customHeight="1">
      <c r="A24" s="90"/>
      <c r="B24" s="93" t="s">
        <v>219</v>
      </c>
      <c r="C24" s="94" t="s">
        <v>258</v>
      </c>
      <c r="D24" s="243"/>
      <c r="E24" s="95">
        <f>SUM(E25:E28)</f>
        <v>0</v>
      </c>
      <c r="F24" s="95">
        <f>SUM(F25:F28)</f>
        <v>0</v>
      </c>
      <c r="G24" s="96">
        <f>SUM(G25:G28)</f>
        <v>0</v>
      </c>
    </row>
    <row r="25" spans="1:7" ht="15" customHeight="1">
      <c r="A25" s="90"/>
      <c r="B25" s="97" t="s">
        <v>128</v>
      </c>
      <c r="C25" s="94" t="s">
        <v>259</v>
      </c>
      <c r="D25" s="243"/>
      <c r="E25" s="246">
        <v>0</v>
      </c>
      <c r="F25" s="246">
        <v>0</v>
      </c>
      <c r="G25" s="247">
        <v>0</v>
      </c>
    </row>
    <row r="26" spans="1:7" ht="15" customHeight="1">
      <c r="A26" s="90"/>
      <c r="B26" s="97" t="s">
        <v>133</v>
      </c>
      <c r="C26" s="94" t="s">
        <v>260</v>
      </c>
      <c r="D26" s="243"/>
      <c r="E26" s="246">
        <v>0</v>
      </c>
      <c r="F26" s="246">
        <v>0</v>
      </c>
      <c r="G26" s="247">
        <v>0</v>
      </c>
    </row>
    <row r="27" spans="1:7" ht="15" customHeight="1">
      <c r="A27" s="90"/>
      <c r="B27" s="97" t="s">
        <v>175</v>
      </c>
      <c r="C27" s="94" t="s">
        <v>261</v>
      </c>
      <c r="D27" s="243"/>
      <c r="E27" s="246">
        <v>0</v>
      </c>
      <c r="F27" s="246">
        <v>0</v>
      </c>
      <c r="G27" s="247">
        <v>0</v>
      </c>
    </row>
    <row r="28" spans="1:7" ht="15" customHeight="1">
      <c r="A28" s="90"/>
      <c r="B28" s="97" t="s">
        <v>176</v>
      </c>
      <c r="C28" s="94" t="s">
        <v>262</v>
      </c>
      <c r="D28" s="243"/>
      <c r="E28" s="246">
        <v>0</v>
      </c>
      <c r="F28" s="246">
        <v>0</v>
      </c>
      <c r="G28" s="247">
        <v>0</v>
      </c>
    </row>
    <row r="29" spans="1:7" ht="15" customHeight="1">
      <c r="A29" s="90"/>
      <c r="B29" s="93" t="s">
        <v>220</v>
      </c>
      <c r="C29" s="94" t="s">
        <v>263</v>
      </c>
      <c r="D29" s="243"/>
      <c r="E29" s="95">
        <f>SUM(E30:E38)</f>
        <v>0</v>
      </c>
      <c r="F29" s="95">
        <f>SUM(F30:F38)</f>
        <v>0</v>
      </c>
      <c r="G29" s="96">
        <f>SUM(G30:G38)</f>
        <v>0</v>
      </c>
    </row>
    <row r="30" spans="1:7" ht="15" customHeight="1">
      <c r="A30" s="90"/>
      <c r="B30" s="97" t="s">
        <v>153</v>
      </c>
      <c r="C30" s="94" t="s">
        <v>264</v>
      </c>
      <c r="D30" s="243"/>
      <c r="E30" s="246">
        <v>0</v>
      </c>
      <c r="F30" s="246">
        <v>0</v>
      </c>
      <c r="G30" s="247">
        <v>0</v>
      </c>
    </row>
    <row r="31" spans="1:7" ht="15" customHeight="1">
      <c r="A31" s="90"/>
      <c r="B31" s="97" t="s">
        <v>221</v>
      </c>
      <c r="C31" s="94" t="s">
        <v>265</v>
      </c>
      <c r="D31" s="243"/>
      <c r="E31" s="246">
        <v>0</v>
      </c>
      <c r="F31" s="246">
        <v>0</v>
      </c>
      <c r="G31" s="247">
        <v>0</v>
      </c>
    </row>
    <row r="32" spans="1:7" ht="15" customHeight="1">
      <c r="A32" s="90"/>
      <c r="B32" s="97" t="s">
        <v>177</v>
      </c>
      <c r="C32" s="94" t="s">
        <v>266</v>
      </c>
      <c r="D32" s="243"/>
      <c r="E32" s="246">
        <v>0</v>
      </c>
      <c r="F32" s="246">
        <v>0</v>
      </c>
      <c r="G32" s="247">
        <v>0</v>
      </c>
    </row>
    <row r="33" spans="1:7" ht="15" customHeight="1">
      <c r="A33" s="90"/>
      <c r="B33" s="97" t="s">
        <v>222</v>
      </c>
      <c r="C33" s="94" t="s">
        <v>267</v>
      </c>
      <c r="D33" s="243"/>
      <c r="E33" s="246">
        <v>0</v>
      </c>
      <c r="F33" s="246">
        <v>0</v>
      </c>
      <c r="G33" s="247">
        <v>0</v>
      </c>
    </row>
    <row r="34" spans="1:7" ht="15" customHeight="1">
      <c r="A34" s="90"/>
      <c r="B34" s="97" t="s">
        <v>223</v>
      </c>
      <c r="C34" s="94" t="s">
        <v>268</v>
      </c>
      <c r="D34" s="243"/>
      <c r="E34" s="246">
        <v>0</v>
      </c>
      <c r="F34" s="246">
        <v>0</v>
      </c>
      <c r="G34" s="247">
        <v>0</v>
      </c>
    </row>
    <row r="35" spans="1:7" ht="15" customHeight="1">
      <c r="A35" s="90"/>
      <c r="B35" s="97" t="s">
        <v>224</v>
      </c>
      <c r="C35" s="94" t="s">
        <v>269</v>
      </c>
      <c r="D35" s="243"/>
      <c r="E35" s="246">
        <v>0</v>
      </c>
      <c r="F35" s="246">
        <v>0</v>
      </c>
      <c r="G35" s="247">
        <v>0</v>
      </c>
    </row>
    <row r="36" spans="1:7" ht="15" customHeight="1">
      <c r="A36" s="90"/>
      <c r="B36" s="97" t="s">
        <v>225</v>
      </c>
      <c r="C36" s="94" t="s">
        <v>270</v>
      </c>
      <c r="D36" s="243"/>
      <c r="E36" s="246">
        <v>0</v>
      </c>
      <c r="F36" s="246">
        <v>0</v>
      </c>
      <c r="G36" s="247">
        <v>0</v>
      </c>
    </row>
    <row r="37" spans="1:7" ht="15" customHeight="1">
      <c r="A37" s="90"/>
      <c r="B37" s="97" t="s">
        <v>154</v>
      </c>
      <c r="C37" s="94" t="s">
        <v>271</v>
      </c>
      <c r="D37" s="243"/>
      <c r="E37" s="246">
        <v>0</v>
      </c>
      <c r="F37" s="246">
        <v>0</v>
      </c>
      <c r="G37" s="247">
        <v>0</v>
      </c>
    </row>
    <row r="38" spans="1:7" ht="15" customHeight="1">
      <c r="A38" s="90"/>
      <c r="B38" s="97" t="s">
        <v>92</v>
      </c>
      <c r="C38" s="94" t="s">
        <v>272</v>
      </c>
      <c r="D38" s="243"/>
      <c r="E38" s="246">
        <v>0</v>
      </c>
      <c r="F38" s="246">
        <v>0</v>
      </c>
      <c r="G38" s="247">
        <v>0</v>
      </c>
    </row>
    <row r="39" spans="1:7" ht="15" customHeight="1">
      <c r="A39" s="90"/>
      <c r="B39" s="93" t="s">
        <v>226</v>
      </c>
      <c r="C39" s="94" t="s">
        <v>273</v>
      </c>
      <c r="D39" s="243"/>
      <c r="E39" s="95">
        <f>SUM(E40:E46)</f>
        <v>0</v>
      </c>
      <c r="F39" s="95">
        <f>SUM(F40:F46)</f>
        <v>0</v>
      </c>
      <c r="G39" s="96">
        <f>SUM(G40:G46)</f>
        <v>0</v>
      </c>
    </row>
    <row r="40" spans="1:7" ht="15" customHeight="1">
      <c r="A40" s="90"/>
      <c r="B40" s="97" t="s">
        <v>227</v>
      </c>
      <c r="C40" s="94" t="s">
        <v>274</v>
      </c>
      <c r="D40" s="243"/>
      <c r="E40" s="246">
        <v>0</v>
      </c>
      <c r="F40" s="246">
        <v>0</v>
      </c>
      <c r="G40" s="247">
        <v>0</v>
      </c>
    </row>
    <row r="41" spans="1:7" ht="15" customHeight="1">
      <c r="A41" s="90"/>
      <c r="B41" s="97" t="s">
        <v>178</v>
      </c>
      <c r="C41" s="94" t="s">
        <v>275</v>
      </c>
      <c r="D41" s="243"/>
      <c r="E41" s="246">
        <v>0</v>
      </c>
      <c r="F41" s="246">
        <v>0</v>
      </c>
      <c r="G41" s="247">
        <v>0</v>
      </c>
    </row>
    <row r="42" spans="1:7" ht="15" customHeight="1">
      <c r="A42" s="90"/>
      <c r="B42" s="97" t="s">
        <v>179</v>
      </c>
      <c r="C42" s="94" t="s">
        <v>276</v>
      </c>
      <c r="D42" s="243"/>
      <c r="E42" s="246">
        <v>0</v>
      </c>
      <c r="F42" s="246">
        <v>0</v>
      </c>
      <c r="G42" s="247">
        <v>0</v>
      </c>
    </row>
    <row r="43" spans="1:7" ht="15" customHeight="1">
      <c r="A43" s="90"/>
      <c r="B43" s="97" t="s">
        <v>482</v>
      </c>
      <c r="C43" s="94" t="s">
        <v>277</v>
      </c>
      <c r="D43" s="243"/>
      <c r="E43" s="246">
        <v>0</v>
      </c>
      <c r="F43" s="246">
        <v>0</v>
      </c>
      <c r="G43" s="247">
        <v>0</v>
      </c>
    </row>
    <row r="44" spans="1:7" ht="15" customHeight="1">
      <c r="A44" s="90"/>
      <c r="B44" s="97" t="s">
        <v>180</v>
      </c>
      <c r="C44" s="94" t="s">
        <v>278</v>
      </c>
      <c r="D44" s="243"/>
      <c r="E44" s="246">
        <v>0</v>
      </c>
      <c r="F44" s="246">
        <v>0</v>
      </c>
      <c r="G44" s="247">
        <v>0</v>
      </c>
    </row>
    <row r="45" spans="1:7" ht="15" customHeight="1">
      <c r="A45" s="90"/>
      <c r="B45" s="97" t="s">
        <v>181</v>
      </c>
      <c r="C45" s="94" t="s">
        <v>279</v>
      </c>
      <c r="D45" s="243"/>
      <c r="E45" s="246">
        <v>0</v>
      </c>
      <c r="F45" s="246">
        <v>0</v>
      </c>
      <c r="G45" s="247">
        <v>0</v>
      </c>
    </row>
    <row r="46" spans="1:7" ht="15" customHeight="1">
      <c r="A46" s="90"/>
      <c r="B46" s="97" t="s">
        <v>228</v>
      </c>
      <c r="C46" s="94" t="s">
        <v>280</v>
      </c>
      <c r="D46" s="243"/>
      <c r="E46" s="246">
        <v>0</v>
      </c>
      <c r="F46" s="246">
        <v>0</v>
      </c>
      <c r="G46" s="247">
        <v>0</v>
      </c>
    </row>
    <row r="47" spans="1:7" ht="15" customHeight="1">
      <c r="A47" s="90"/>
      <c r="B47" s="93" t="s">
        <v>5</v>
      </c>
      <c r="C47" s="94" t="s">
        <v>281</v>
      </c>
      <c r="D47" s="243"/>
      <c r="E47" s="246">
        <v>0</v>
      </c>
      <c r="F47" s="246">
        <v>0</v>
      </c>
      <c r="G47" s="247">
        <v>2624</v>
      </c>
    </row>
    <row r="48" spans="1:7" ht="15" customHeight="1">
      <c r="A48" s="90"/>
      <c r="B48" s="93" t="s">
        <v>118</v>
      </c>
      <c r="C48" s="94" t="s">
        <v>282</v>
      </c>
      <c r="D48" s="243"/>
      <c r="E48" s="95">
        <f>E49+E56+E64+E65+E66+E67+E73+E74+E75</f>
        <v>128651</v>
      </c>
      <c r="F48" s="95">
        <f>F49+F56+F64+F65+F66+F67+F73+F74+F75</f>
        <v>100539</v>
      </c>
      <c r="G48" s="96">
        <f>G49+G56+G64+G65+G66+G67+G73+G74+G75</f>
        <v>94545</v>
      </c>
    </row>
    <row r="49" spans="1:7" ht="15" customHeight="1">
      <c r="A49" s="90"/>
      <c r="B49" s="93" t="s">
        <v>94</v>
      </c>
      <c r="C49" s="94" t="s">
        <v>283</v>
      </c>
      <c r="D49" s="243" t="s">
        <v>842</v>
      </c>
      <c r="E49" s="95">
        <f>SUM(E50:E55)</f>
        <v>10191</v>
      </c>
      <c r="F49" s="95">
        <f>SUM(F50:F55)</f>
        <v>5787</v>
      </c>
      <c r="G49" s="96">
        <f>SUM(G50:G55)</f>
        <v>7392</v>
      </c>
    </row>
    <row r="50" spans="1:7" ht="15" customHeight="1">
      <c r="A50" s="90"/>
      <c r="B50" s="97" t="s">
        <v>229</v>
      </c>
      <c r="C50" s="94" t="s">
        <v>284</v>
      </c>
      <c r="D50" s="243"/>
      <c r="E50" s="246">
        <v>5097</v>
      </c>
      <c r="F50" s="246">
        <v>5734</v>
      </c>
      <c r="G50" s="247">
        <v>7160</v>
      </c>
    </row>
    <row r="51" spans="1:7" ht="15" customHeight="1">
      <c r="A51" s="90"/>
      <c r="B51" s="97" t="s">
        <v>230</v>
      </c>
      <c r="C51" s="94" t="s">
        <v>285</v>
      </c>
      <c r="D51" s="243"/>
      <c r="E51" s="246">
        <v>0</v>
      </c>
      <c r="F51" s="246">
        <v>0</v>
      </c>
      <c r="G51" s="247">
        <v>0</v>
      </c>
    </row>
    <row r="52" spans="1:7" ht="15" customHeight="1">
      <c r="A52" s="90"/>
      <c r="B52" s="97" t="s">
        <v>138</v>
      </c>
      <c r="C52" s="94" t="s">
        <v>286</v>
      </c>
      <c r="D52" s="243"/>
      <c r="E52" s="246">
        <v>0</v>
      </c>
      <c r="F52" s="246">
        <v>0</v>
      </c>
      <c r="G52" s="247">
        <v>0</v>
      </c>
    </row>
    <row r="53" spans="1:7" ht="15" customHeight="1">
      <c r="A53" s="90"/>
      <c r="B53" s="97" t="s">
        <v>139</v>
      </c>
      <c r="C53" s="94" t="s">
        <v>287</v>
      </c>
      <c r="D53" s="243"/>
      <c r="E53" s="246">
        <v>0</v>
      </c>
      <c r="F53" s="246">
        <v>0</v>
      </c>
      <c r="G53" s="247">
        <v>0</v>
      </c>
    </row>
    <row r="54" spans="1:7" ht="15" customHeight="1">
      <c r="A54" s="90"/>
      <c r="B54" s="97" t="s">
        <v>155</v>
      </c>
      <c r="C54" s="94" t="s">
        <v>288</v>
      </c>
      <c r="D54" s="243"/>
      <c r="E54" s="246">
        <v>2904</v>
      </c>
      <c r="F54" s="246">
        <v>0</v>
      </c>
      <c r="G54" s="247">
        <v>0</v>
      </c>
    </row>
    <row r="55" spans="1:7" ht="15" customHeight="1">
      <c r="A55" s="90"/>
      <c r="B55" s="97" t="s">
        <v>182</v>
      </c>
      <c r="C55" s="94" t="s">
        <v>289</v>
      </c>
      <c r="D55" s="243"/>
      <c r="E55" s="246">
        <v>2190</v>
      </c>
      <c r="F55" s="246">
        <v>53</v>
      </c>
      <c r="G55" s="247">
        <v>232</v>
      </c>
    </row>
    <row r="56" spans="1:7" ht="15" customHeight="1">
      <c r="A56" s="90"/>
      <c r="B56" s="93" t="s">
        <v>231</v>
      </c>
      <c r="C56" s="94" t="s">
        <v>290</v>
      </c>
      <c r="D56" s="243" t="s">
        <v>843</v>
      </c>
      <c r="E56" s="95">
        <f>SUM(E57:E63)</f>
        <v>27101</v>
      </c>
      <c r="F56" s="95">
        <f>SUM(F57:F63)</f>
        <v>27398</v>
      </c>
      <c r="G56" s="96">
        <f>SUM(G57:G63)</f>
        <v>25223</v>
      </c>
    </row>
    <row r="57" spans="1:7" ht="15" customHeight="1">
      <c r="A57" s="90"/>
      <c r="B57" s="97" t="s">
        <v>183</v>
      </c>
      <c r="C57" s="94" t="s">
        <v>291</v>
      </c>
      <c r="D57" s="243"/>
      <c r="E57" s="246">
        <v>0</v>
      </c>
      <c r="F57" s="246">
        <v>0</v>
      </c>
      <c r="G57" s="247">
        <v>0</v>
      </c>
    </row>
    <row r="58" spans="1:7" ht="15" customHeight="1">
      <c r="A58" s="90"/>
      <c r="B58" s="97" t="s">
        <v>184</v>
      </c>
      <c r="C58" s="94" t="s">
        <v>292</v>
      </c>
      <c r="D58" s="243"/>
      <c r="E58" s="246">
        <v>0</v>
      </c>
      <c r="F58" s="246">
        <v>0</v>
      </c>
      <c r="G58" s="247">
        <v>0</v>
      </c>
    </row>
    <row r="59" spans="1:7" ht="15" customHeight="1">
      <c r="A59" s="90"/>
      <c r="B59" s="97" t="s">
        <v>232</v>
      </c>
      <c r="C59" s="94" t="s">
        <v>293</v>
      </c>
      <c r="D59" s="243"/>
      <c r="E59" s="246">
        <v>856</v>
      </c>
      <c r="F59" s="246">
        <v>290</v>
      </c>
      <c r="G59" s="247">
        <v>3503</v>
      </c>
    </row>
    <row r="60" spans="1:7" ht="15" customHeight="1">
      <c r="A60" s="90"/>
      <c r="B60" s="97" t="s">
        <v>233</v>
      </c>
      <c r="C60" s="94" t="s">
        <v>294</v>
      </c>
      <c r="D60" s="243"/>
      <c r="E60" s="246">
        <v>0</v>
      </c>
      <c r="F60" s="246">
        <v>0</v>
      </c>
      <c r="G60" s="247">
        <v>0</v>
      </c>
    </row>
    <row r="61" spans="1:7" ht="15" customHeight="1">
      <c r="A61" s="90"/>
      <c r="B61" s="97" t="s">
        <v>77</v>
      </c>
      <c r="C61" s="94" t="s">
        <v>295</v>
      </c>
      <c r="D61" s="243"/>
      <c r="E61" s="246">
        <v>26245</v>
      </c>
      <c r="F61" s="246">
        <v>27108</v>
      </c>
      <c r="G61" s="247">
        <v>21720</v>
      </c>
    </row>
    <row r="62" spans="1:7" ht="15" customHeight="1">
      <c r="A62" s="90"/>
      <c r="B62" s="97" t="s">
        <v>78</v>
      </c>
      <c r="C62" s="94" t="s">
        <v>296</v>
      </c>
      <c r="D62" s="243"/>
      <c r="E62" s="246">
        <v>0</v>
      </c>
      <c r="F62" s="246">
        <v>0</v>
      </c>
      <c r="G62" s="247">
        <v>0</v>
      </c>
    </row>
    <row r="63" spans="1:7" ht="15" customHeight="1">
      <c r="A63" s="90"/>
      <c r="B63" s="97" t="s">
        <v>185</v>
      </c>
      <c r="C63" s="94" t="s">
        <v>297</v>
      </c>
      <c r="D63" s="243"/>
      <c r="E63" s="246">
        <v>0</v>
      </c>
      <c r="F63" s="246">
        <v>0</v>
      </c>
      <c r="G63" s="247">
        <v>0</v>
      </c>
    </row>
    <row r="64" spans="1:7" ht="15" customHeight="1">
      <c r="A64" s="90"/>
      <c r="B64" s="93" t="s">
        <v>234</v>
      </c>
      <c r="C64" s="94" t="s">
        <v>298</v>
      </c>
      <c r="D64" s="243"/>
      <c r="E64" s="246">
        <v>0</v>
      </c>
      <c r="F64" s="246">
        <v>0</v>
      </c>
      <c r="G64" s="247">
        <v>0</v>
      </c>
    </row>
    <row r="65" spans="1:7" ht="15" customHeight="1">
      <c r="A65" s="90"/>
      <c r="B65" s="93" t="s">
        <v>235</v>
      </c>
      <c r="C65" s="94" t="s">
        <v>299</v>
      </c>
      <c r="D65" s="243"/>
      <c r="E65" s="246">
        <v>92</v>
      </c>
      <c r="F65" s="246">
        <v>687</v>
      </c>
      <c r="G65" s="247">
        <v>612</v>
      </c>
    </row>
    <row r="66" spans="1:7" ht="15" customHeight="1">
      <c r="A66" s="90"/>
      <c r="B66" s="93" t="s">
        <v>236</v>
      </c>
      <c r="C66" s="94" t="s">
        <v>300</v>
      </c>
      <c r="D66" s="243"/>
      <c r="E66" s="246">
        <v>0</v>
      </c>
      <c r="F66" s="246">
        <v>0</v>
      </c>
      <c r="G66" s="247">
        <v>0</v>
      </c>
    </row>
    <row r="67" spans="1:7" ht="15" customHeight="1">
      <c r="A67" s="90"/>
      <c r="B67" s="93" t="s">
        <v>237</v>
      </c>
      <c r="C67" s="94" t="s">
        <v>301</v>
      </c>
      <c r="D67" s="243" t="s">
        <v>844</v>
      </c>
      <c r="E67" s="95">
        <f>SUM(E68:E72)</f>
        <v>24325</v>
      </c>
      <c r="F67" s="95">
        <f>SUM(F68:F72)</f>
        <v>2419</v>
      </c>
      <c r="G67" s="96">
        <f>SUM(G68:G72)</f>
        <v>20636</v>
      </c>
    </row>
    <row r="68" spans="1:7" ht="15" customHeight="1">
      <c r="A68" s="90"/>
      <c r="B68" s="97" t="s">
        <v>186</v>
      </c>
      <c r="C68" s="94" t="s">
        <v>302</v>
      </c>
      <c r="D68" s="243"/>
      <c r="E68" s="246">
        <v>0</v>
      </c>
      <c r="F68" s="246">
        <v>0</v>
      </c>
      <c r="G68" s="247">
        <v>0</v>
      </c>
    </row>
    <row r="69" spans="1:7" ht="15" customHeight="1">
      <c r="A69" s="90"/>
      <c r="B69" s="97" t="s">
        <v>238</v>
      </c>
      <c r="C69" s="94" t="s">
        <v>303</v>
      </c>
      <c r="D69" s="243"/>
      <c r="E69" s="246">
        <v>0</v>
      </c>
      <c r="F69" s="246">
        <v>0</v>
      </c>
      <c r="G69" s="247">
        <v>0</v>
      </c>
    </row>
    <row r="70" spans="1:7" ht="15" customHeight="1">
      <c r="A70" s="90"/>
      <c r="B70" s="97" t="s">
        <v>187</v>
      </c>
      <c r="C70" s="94" t="s">
        <v>304</v>
      </c>
      <c r="D70" s="243"/>
      <c r="E70" s="246">
        <v>0</v>
      </c>
      <c r="F70" s="246">
        <v>0</v>
      </c>
      <c r="G70" s="247">
        <v>0</v>
      </c>
    </row>
    <row r="71" spans="1:7" ht="15" customHeight="1">
      <c r="A71" s="90"/>
      <c r="B71" s="97" t="s">
        <v>188</v>
      </c>
      <c r="C71" s="94" t="s">
        <v>305</v>
      </c>
      <c r="D71" s="243"/>
      <c r="E71" s="246">
        <v>0</v>
      </c>
      <c r="F71" s="246">
        <v>0</v>
      </c>
      <c r="G71" s="247">
        <v>0</v>
      </c>
    </row>
    <row r="72" spans="1:7" ht="15" customHeight="1">
      <c r="A72" s="90"/>
      <c r="B72" s="97" t="s">
        <v>137</v>
      </c>
      <c r="C72" s="94" t="s">
        <v>306</v>
      </c>
      <c r="D72" s="243"/>
      <c r="E72" s="246">
        <v>24325</v>
      </c>
      <c r="F72" s="246">
        <v>2419</v>
      </c>
      <c r="G72" s="247">
        <v>20636</v>
      </c>
    </row>
    <row r="73" spans="1:7" ht="15" customHeight="1">
      <c r="A73" s="90"/>
      <c r="B73" s="93" t="s">
        <v>239</v>
      </c>
      <c r="C73" s="94" t="s">
        <v>307</v>
      </c>
      <c r="D73" s="243" t="s">
        <v>845</v>
      </c>
      <c r="E73" s="246">
        <v>63278</v>
      </c>
      <c r="F73" s="246">
        <v>59699</v>
      </c>
      <c r="G73" s="247">
        <v>35053</v>
      </c>
    </row>
    <row r="74" spans="1:7" ht="15" customHeight="1">
      <c r="A74" s="90"/>
      <c r="B74" s="93" t="s">
        <v>240</v>
      </c>
      <c r="C74" s="94" t="s">
        <v>308</v>
      </c>
      <c r="D74" s="243" t="s">
        <v>846</v>
      </c>
      <c r="E74" s="246">
        <v>1173</v>
      </c>
      <c r="F74" s="246">
        <v>1278</v>
      </c>
      <c r="G74" s="247">
        <v>1113</v>
      </c>
    </row>
    <row r="75" spans="1:7" ht="15" customHeight="1">
      <c r="A75" s="90"/>
      <c r="B75" s="93" t="s">
        <v>241</v>
      </c>
      <c r="C75" s="94" t="s">
        <v>309</v>
      </c>
      <c r="D75" s="243" t="s">
        <v>847</v>
      </c>
      <c r="E75" s="246">
        <v>2491</v>
      </c>
      <c r="F75" s="246">
        <v>3271</v>
      </c>
      <c r="G75" s="247">
        <v>4516</v>
      </c>
    </row>
    <row r="76" spans="1:7" ht="15" customHeight="1">
      <c r="A76" s="90"/>
      <c r="B76" s="93" t="s">
        <v>242</v>
      </c>
      <c r="C76" s="94" t="s">
        <v>310</v>
      </c>
      <c r="D76" s="243"/>
      <c r="E76" s="95">
        <f>E6+E7+E47+E48</f>
        <v>163782</v>
      </c>
      <c r="F76" s="95">
        <f>F6+F7+F47+F48</f>
        <v>136955</v>
      </c>
      <c r="G76" s="96">
        <f>G6+G7+G47+G48</f>
        <v>142943</v>
      </c>
    </row>
    <row r="77" spans="1:7" ht="15" customHeight="1">
      <c r="A77" s="90"/>
      <c r="B77" s="98" t="s">
        <v>95</v>
      </c>
      <c r="C77" s="99" t="s">
        <v>311</v>
      </c>
      <c r="D77" s="243"/>
      <c r="E77" s="244">
        <v>988</v>
      </c>
      <c r="F77" s="244">
        <v>988</v>
      </c>
      <c r="G77" s="245">
        <v>988</v>
      </c>
    </row>
    <row r="78" spans="1:7" ht="15" customHeight="1">
      <c r="A78" s="90"/>
      <c r="B78" s="100"/>
      <c r="C78" s="101"/>
      <c r="D78" s="101"/>
      <c r="E78" s="100"/>
      <c r="F78" s="100"/>
      <c r="G78" s="100"/>
    </row>
    <row r="79" spans="1:7" ht="15" customHeight="1">
      <c r="A79" s="90"/>
      <c r="B79" s="111" t="s">
        <v>2</v>
      </c>
      <c r="C79" s="112"/>
      <c r="D79" s="225"/>
      <c r="E79" s="113" t="str">
        <f>E4</f>
        <v>31.12.2015.</v>
      </c>
      <c r="F79" s="109" t="s">
        <v>472</v>
      </c>
      <c r="G79" s="113" t="str">
        <f>G4</f>
        <v>01.01.2014.</v>
      </c>
    </row>
    <row r="80" spans="1:7" ht="15" customHeight="1">
      <c r="A80" s="90"/>
      <c r="B80" s="319" t="s">
        <v>121</v>
      </c>
      <c r="C80" s="320" t="s">
        <v>313</v>
      </c>
      <c r="D80" s="321"/>
      <c r="E80" s="322">
        <f>IF(E81+E90-E91+E92+E93+E94-E95+E96+E99-E100, IF((E81+E90+E92+E93+E94+E96+E99)&gt;(E91+E95+E100), E81+E90-E91+E92+E93+E94-E95+E96+E99-E100,0),0)</f>
        <v>0</v>
      </c>
      <c r="F80" s="322">
        <f t="shared" ref="F80:G80" si="0">IF(F81+F90-F91+F92+F93+F94-F95+F96+F99-F100, IF((F81+F90+F92+F93+F94+F96+F99)&gt;(F91+F95+F100), F81+F90-F91+F92+F93+F94-F95+F96+F99-F100,0),0)</f>
        <v>0</v>
      </c>
      <c r="G80" s="311">
        <f t="shared" si="0"/>
        <v>0</v>
      </c>
    </row>
    <row r="81" spans="1:7" ht="15" customHeight="1">
      <c r="A81" s="90"/>
      <c r="B81" s="85" t="s">
        <v>87</v>
      </c>
      <c r="C81" s="94" t="s">
        <v>314</v>
      </c>
      <c r="D81" s="243" t="s">
        <v>848</v>
      </c>
      <c r="E81" s="95">
        <f>SUM(E82:E89)</f>
        <v>46410</v>
      </c>
      <c r="F81" s="95">
        <f>SUM(F82:F89)</f>
        <v>46410</v>
      </c>
      <c r="G81" s="96">
        <f>SUM(G82:G89)</f>
        <v>46410</v>
      </c>
    </row>
    <row r="82" spans="1:7" ht="15" customHeight="1">
      <c r="A82" s="90"/>
      <c r="B82" s="86" t="s">
        <v>61</v>
      </c>
      <c r="C82" s="94" t="s">
        <v>315</v>
      </c>
      <c r="D82" s="243"/>
      <c r="E82" s="246">
        <v>0</v>
      </c>
      <c r="F82" s="246">
        <v>0</v>
      </c>
      <c r="G82" s="247">
        <v>0</v>
      </c>
    </row>
    <row r="83" spans="1:7" ht="15" customHeight="1">
      <c r="A83" s="90"/>
      <c r="B83" s="86" t="s">
        <v>378</v>
      </c>
      <c r="C83" s="94" t="s">
        <v>316</v>
      </c>
      <c r="D83" s="243"/>
      <c r="E83" s="246">
        <v>0</v>
      </c>
      <c r="F83" s="246">
        <v>0</v>
      </c>
      <c r="G83" s="247">
        <v>0</v>
      </c>
    </row>
    <row r="84" spans="1:7" ht="15" customHeight="1">
      <c r="A84" s="90"/>
      <c r="B84" s="86" t="s">
        <v>29</v>
      </c>
      <c r="C84" s="94" t="s">
        <v>317</v>
      </c>
      <c r="D84" s="243"/>
      <c r="E84" s="246">
        <v>0</v>
      </c>
      <c r="F84" s="246">
        <v>0</v>
      </c>
      <c r="G84" s="247">
        <v>0</v>
      </c>
    </row>
    <row r="85" spans="1:7" ht="15" customHeight="1">
      <c r="A85" s="90"/>
      <c r="B85" s="86" t="s">
        <v>69</v>
      </c>
      <c r="C85" s="94" t="s">
        <v>318</v>
      </c>
      <c r="D85" s="243"/>
      <c r="E85" s="246">
        <v>44931</v>
      </c>
      <c r="F85" s="246">
        <v>44931</v>
      </c>
      <c r="G85" s="247">
        <v>44931</v>
      </c>
    </row>
    <row r="86" spans="1:7" ht="15" customHeight="1">
      <c r="A86" s="90"/>
      <c r="B86" s="86" t="s">
        <v>70</v>
      </c>
      <c r="C86" s="94" t="s">
        <v>319</v>
      </c>
      <c r="D86" s="243"/>
      <c r="E86" s="246">
        <v>0</v>
      </c>
      <c r="F86" s="246">
        <v>0</v>
      </c>
      <c r="G86" s="247">
        <v>0</v>
      </c>
    </row>
    <row r="87" spans="1:7" ht="15" customHeight="1">
      <c r="A87" s="90"/>
      <c r="B87" s="86" t="s">
        <v>71</v>
      </c>
      <c r="C87" s="94" t="s">
        <v>320</v>
      </c>
      <c r="D87" s="243"/>
      <c r="E87" s="246">
        <v>0</v>
      </c>
      <c r="F87" s="246">
        <v>0</v>
      </c>
      <c r="G87" s="247">
        <v>0</v>
      </c>
    </row>
    <row r="88" spans="1:7" ht="15" customHeight="1">
      <c r="A88" s="90"/>
      <c r="B88" s="86" t="s">
        <v>72</v>
      </c>
      <c r="C88" s="94" t="s">
        <v>321</v>
      </c>
      <c r="D88" s="243"/>
      <c r="E88" s="246">
        <v>0</v>
      </c>
      <c r="F88" s="246">
        <v>0</v>
      </c>
      <c r="G88" s="247">
        <v>0</v>
      </c>
    </row>
    <row r="89" spans="1:7" ht="15" customHeight="1">
      <c r="A89" s="90"/>
      <c r="B89" s="86" t="s">
        <v>156</v>
      </c>
      <c r="C89" s="94" t="s">
        <v>322</v>
      </c>
      <c r="D89" s="243"/>
      <c r="E89" s="246">
        <v>1479</v>
      </c>
      <c r="F89" s="246">
        <v>1479</v>
      </c>
      <c r="G89" s="247">
        <v>1479</v>
      </c>
    </row>
    <row r="90" spans="1:7" ht="15" customHeight="1">
      <c r="A90" s="90"/>
      <c r="B90" s="85" t="s">
        <v>312</v>
      </c>
      <c r="C90" s="94" t="s">
        <v>323</v>
      </c>
      <c r="D90" s="243"/>
      <c r="E90" s="246">
        <v>0</v>
      </c>
      <c r="F90" s="246">
        <v>0</v>
      </c>
      <c r="G90" s="247">
        <v>0</v>
      </c>
    </row>
    <row r="91" spans="1:7" ht="15" customHeight="1">
      <c r="A91" s="90"/>
      <c r="B91" s="85" t="s">
        <v>112</v>
      </c>
      <c r="C91" s="94" t="s">
        <v>324</v>
      </c>
      <c r="D91" s="243"/>
      <c r="E91" s="246">
        <v>0</v>
      </c>
      <c r="F91" s="246">
        <v>0</v>
      </c>
      <c r="G91" s="247">
        <v>0</v>
      </c>
    </row>
    <row r="92" spans="1:7" ht="15" customHeight="1">
      <c r="A92" s="90"/>
      <c r="B92" s="85" t="s">
        <v>476</v>
      </c>
      <c r="C92" s="94" t="s">
        <v>325</v>
      </c>
      <c r="D92" s="243"/>
      <c r="E92" s="246">
        <v>0</v>
      </c>
      <c r="F92" s="246">
        <v>0</v>
      </c>
      <c r="G92" s="247">
        <v>0</v>
      </c>
    </row>
    <row r="93" spans="1:7" ht="15" customHeight="1">
      <c r="A93" s="90"/>
      <c r="B93" s="85" t="s">
        <v>480</v>
      </c>
      <c r="C93" s="94" t="s">
        <v>326</v>
      </c>
      <c r="D93" s="243"/>
      <c r="E93" s="246">
        <v>0</v>
      </c>
      <c r="F93" s="246">
        <v>0</v>
      </c>
      <c r="G93" s="247">
        <v>0</v>
      </c>
    </row>
    <row r="94" spans="1:7" ht="15" customHeight="1">
      <c r="A94" s="90"/>
      <c r="B94" s="85" t="s">
        <v>478</v>
      </c>
      <c r="C94" s="94" t="s">
        <v>327</v>
      </c>
      <c r="D94" s="243"/>
      <c r="E94" s="246">
        <v>0</v>
      </c>
      <c r="F94" s="246">
        <v>0</v>
      </c>
      <c r="G94" s="247">
        <v>0</v>
      </c>
    </row>
    <row r="95" spans="1:7" ht="15" customHeight="1">
      <c r="A95" s="90"/>
      <c r="B95" s="85" t="s">
        <v>479</v>
      </c>
      <c r="C95" s="94" t="s">
        <v>328</v>
      </c>
      <c r="D95" s="243"/>
      <c r="E95" s="246">
        <v>0</v>
      </c>
      <c r="F95" s="246">
        <v>0</v>
      </c>
      <c r="G95" s="247">
        <v>0</v>
      </c>
    </row>
    <row r="96" spans="1:7" ht="15" customHeight="1">
      <c r="A96" s="90"/>
      <c r="B96" s="85" t="s">
        <v>88</v>
      </c>
      <c r="C96" s="94" t="s">
        <v>329</v>
      </c>
      <c r="D96" s="243"/>
      <c r="E96" s="95">
        <f>E97+E98</f>
        <v>0</v>
      </c>
      <c r="F96" s="95">
        <f>F97+F98</f>
        <v>0</v>
      </c>
      <c r="G96" s="96">
        <f>G97+G98</f>
        <v>0</v>
      </c>
    </row>
    <row r="97" spans="1:7" ht="15" customHeight="1">
      <c r="A97" s="90"/>
      <c r="B97" s="86" t="s">
        <v>73</v>
      </c>
      <c r="C97" s="94" t="s">
        <v>330</v>
      </c>
      <c r="D97" s="243"/>
      <c r="E97" s="246">
        <v>0</v>
      </c>
      <c r="F97" s="246">
        <v>0</v>
      </c>
      <c r="G97" s="247">
        <v>0</v>
      </c>
    </row>
    <row r="98" spans="1:7" ht="15" customHeight="1">
      <c r="A98" s="90"/>
      <c r="B98" s="86" t="s">
        <v>501</v>
      </c>
      <c r="C98" s="94" t="s">
        <v>331</v>
      </c>
      <c r="D98" s="243"/>
      <c r="E98" s="246">
        <v>0</v>
      </c>
      <c r="F98" s="246">
        <v>0</v>
      </c>
      <c r="G98" s="247">
        <v>0</v>
      </c>
    </row>
    <row r="99" spans="1:7" ht="15" customHeight="1">
      <c r="A99" s="90"/>
      <c r="B99" s="85" t="s">
        <v>379</v>
      </c>
      <c r="C99" s="94" t="s">
        <v>332</v>
      </c>
      <c r="D99" s="243"/>
      <c r="E99" s="246">
        <v>0</v>
      </c>
      <c r="F99" s="246">
        <v>0</v>
      </c>
      <c r="G99" s="247">
        <v>0</v>
      </c>
    </row>
    <row r="100" spans="1:7" ht="15" customHeight="1">
      <c r="A100" s="90"/>
      <c r="B100" s="85" t="s">
        <v>89</v>
      </c>
      <c r="C100" s="94" t="s">
        <v>333</v>
      </c>
      <c r="D100" s="243"/>
      <c r="E100" s="95">
        <f>E101+E102</f>
        <v>638971</v>
      </c>
      <c r="F100" s="95">
        <f>F101+F102</f>
        <v>489275</v>
      </c>
      <c r="G100" s="96">
        <f>G101+G102</f>
        <v>225801</v>
      </c>
    </row>
    <row r="101" spans="1:7" ht="15" customHeight="1">
      <c r="A101" s="90"/>
      <c r="B101" s="86" t="s">
        <v>130</v>
      </c>
      <c r="C101" s="94" t="s">
        <v>334</v>
      </c>
      <c r="D101" s="243" t="s">
        <v>849</v>
      </c>
      <c r="E101" s="246">
        <v>489275</v>
      </c>
      <c r="F101" s="246">
        <v>225790</v>
      </c>
      <c r="G101" s="247">
        <v>134875</v>
      </c>
    </row>
    <row r="102" spans="1:7" ht="15" customHeight="1">
      <c r="A102" s="90"/>
      <c r="B102" s="86" t="s">
        <v>131</v>
      </c>
      <c r="C102" s="94" t="s">
        <v>335</v>
      </c>
      <c r="D102" s="243" t="s">
        <v>849</v>
      </c>
      <c r="E102" s="246">
        <v>149696</v>
      </c>
      <c r="F102" s="246">
        <v>263485</v>
      </c>
      <c r="G102" s="247">
        <v>90926</v>
      </c>
    </row>
    <row r="103" spans="1:7" ht="15" customHeight="1">
      <c r="A103" s="90"/>
      <c r="B103" s="85" t="s">
        <v>113</v>
      </c>
      <c r="C103" s="94" t="s">
        <v>336</v>
      </c>
      <c r="D103" s="243"/>
      <c r="E103" s="95">
        <f>E104+E111</f>
        <v>0</v>
      </c>
      <c r="F103" s="95">
        <f>F104+F111</f>
        <v>0</v>
      </c>
      <c r="G103" s="96">
        <f>G104+G111</f>
        <v>0</v>
      </c>
    </row>
    <row r="104" spans="1:7" ht="15" customHeight="1">
      <c r="A104" s="90"/>
      <c r="B104" s="85" t="s">
        <v>64</v>
      </c>
      <c r="C104" s="94" t="s">
        <v>337</v>
      </c>
      <c r="D104" s="243"/>
      <c r="E104" s="95">
        <f>SUM(E105:E110)</f>
        <v>0</v>
      </c>
      <c r="F104" s="95">
        <f>SUM(F105:F110)</f>
        <v>0</v>
      </c>
      <c r="G104" s="96">
        <f>SUM(G105:G110)</f>
        <v>0</v>
      </c>
    </row>
    <row r="105" spans="1:7" ht="15" customHeight="1">
      <c r="A105" s="90"/>
      <c r="B105" s="86" t="s">
        <v>0</v>
      </c>
      <c r="C105" s="94" t="s">
        <v>338</v>
      </c>
      <c r="D105" s="243"/>
      <c r="E105" s="246">
        <v>0</v>
      </c>
      <c r="F105" s="246">
        <v>0</v>
      </c>
      <c r="G105" s="247">
        <v>0</v>
      </c>
    </row>
    <row r="106" spans="1:7" ht="15" customHeight="1">
      <c r="A106" s="90"/>
      <c r="B106" s="86" t="s">
        <v>1</v>
      </c>
      <c r="C106" s="94" t="s">
        <v>339</v>
      </c>
      <c r="D106" s="243"/>
      <c r="E106" s="246">
        <v>0</v>
      </c>
      <c r="F106" s="246">
        <v>0</v>
      </c>
      <c r="G106" s="247">
        <v>0</v>
      </c>
    </row>
    <row r="107" spans="1:7" ht="15" customHeight="1">
      <c r="A107" s="90"/>
      <c r="B107" s="86" t="s">
        <v>117</v>
      </c>
      <c r="C107" s="94" t="s">
        <v>340</v>
      </c>
      <c r="D107" s="243"/>
      <c r="E107" s="246">
        <v>0</v>
      </c>
      <c r="F107" s="246">
        <v>0</v>
      </c>
      <c r="G107" s="247">
        <v>0</v>
      </c>
    </row>
    <row r="108" spans="1:7" ht="15" customHeight="1">
      <c r="A108" s="90"/>
      <c r="B108" s="86" t="s">
        <v>157</v>
      </c>
      <c r="C108" s="94" t="s">
        <v>341</v>
      </c>
      <c r="D108" s="243"/>
      <c r="E108" s="246">
        <v>0</v>
      </c>
      <c r="F108" s="246">
        <v>0</v>
      </c>
      <c r="G108" s="247">
        <v>0</v>
      </c>
    </row>
    <row r="109" spans="1:7" ht="15" customHeight="1">
      <c r="A109" s="90"/>
      <c r="B109" s="86" t="s">
        <v>194</v>
      </c>
      <c r="C109" s="94" t="s">
        <v>342</v>
      </c>
      <c r="D109" s="243"/>
      <c r="E109" s="246">
        <v>0</v>
      </c>
      <c r="F109" s="246">
        <v>0</v>
      </c>
      <c r="G109" s="247">
        <v>0</v>
      </c>
    </row>
    <row r="110" spans="1:7" ht="15" customHeight="1">
      <c r="A110" s="90"/>
      <c r="B110" s="86" t="s">
        <v>75</v>
      </c>
      <c r="C110" s="94" t="s">
        <v>343</v>
      </c>
      <c r="D110" s="243"/>
      <c r="E110" s="246">
        <v>0</v>
      </c>
      <c r="F110" s="246">
        <v>0</v>
      </c>
      <c r="G110" s="247">
        <v>0</v>
      </c>
    </row>
    <row r="111" spans="1:7" ht="15" customHeight="1">
      <c r="A111" s="90"/>
      <c r="B111" s="85" t="s">
        <v>120</v>
      </c>
      <c r="C111" s="94" t="s">
        <v>344</v>
      </c>
      <c r="D111" s="243"/>
      <c r="E111" s="95">
        <f>SUM(E112:E119)</f>
        <v>0</v>
      </c>
      <c r="F111" s="95">
        <f>SUM(F112:F119)</f>
        <v>0</v>
      </c>
      <c r="G111" s="96">
        <f>SUM(G112:G119)</f>
        <v>0</v>
      </c>
    </row>
    <row r="112" spans="1:7" ht="15" customHeight="1">
      <c r="A112" s="90"/>
      <c r="B112" s="86" t="s">
        <v>76</v>
      </c>
      <c r="C112" s="94" t="s">
        <v>345</v>
      </c>
      <c r="D112" s="243"/>
      <c r="E112" s="246">
        <v>0</v>
      </c>
      <c r="F112" s="246">
        <v>0</v>
      </c>
      <c r="G112" s="247">
        <v>0</v>
      </c>
    </row>
    <row r="113" spans="1:7" ht="15" customHeight="1">
      <c r="A113" s="90"/>
      <c r="B113" s="86" t="s">
        <v>82</v>
      </c>
      <c r="C113" s="94" t="s">
        <v>346</v>
      </c>
      <c r="D113" s="243"/>
      <c r="E113" s="246">
        <v>0</v>
      </c>
      <c r="F113" s="246">
        <v>0</v>
      </c>
      <c r="G113" s="247">
        <v>0</v>
      </c>
    </row>
    <row r="114" spans="1:7" ht="15" customHeight="1">
      <c r="A114" s="90"/>
      <c r="B114" s="86" t="s">
        <v>83</v>
      </c>
      <c r="C114" s="94" t="s">
        <v>347</v>
      </c>
      <c r="D114" s="243"/>
      <c r="E114" s="246">
        <v>0</v>
      </c>
      <c r="F114" s="246">
        <v>0</v>
      </c>
      <c r="G114" s="247">
        <v>0</v>
      </c>
    </row>
    <row r="115" spans="1:7" ht="15" customHeight="1">
      <c r="A115" s="90"/>
      <c r="B115" s="86" t="s">
        <v>158</v>
      </c>
      <c r="C115" s="94" t="s">
        <v>348</v>
      </c>
      <c r="D115" s="243"/>
      <c r="E115" s="246">
        <v>0</v>
      </c>
      <c r="F115" s="246">
        <v>0</v>
      </c>
      <c r="G115" s="247">
        <v>0</v>
      </c>
    </row>
    <row r="116" spans="1:7" ht="15" customHeight="1">
      <c r="A116" s="90"/>
      <c r="B116" s="86" t="s">
        <v>195</v>
      </c>
      <c r="C116" s="94" t="s">
        <v>349</v>
      </c>
      <c r="D116" s="243"/>
      <c r="E116" s="246">
        <v>0</v>
      </c>
      <c r="F116" s="246">
        <v>0</v>
      </c>
      <c r="G116" s="247">
        <v>0</v>
      </c>
    </row>
    <row r="117" spans="1:7" ht="15" customHeight="1">
      <c r="A117" s="90"/>
      <c r="B117" s="86" t="s">
        <v>196</v>
      </c>
      <c r="C117" s="94" t="s">
        <v>350</v>
      </c>
      <c r="D117" s="243"/>
      <c r="E117" s="246">
        <v>0</v>
      </c>
      <c r="F117" s="246">
        <v>0</v>
      </c>
      <c r="G117" s="247">
        <v>0</v>
      </c>
    </row>
    <row r="118" spans="1:7" ht="15" customHeight="1">
      <c r="A118" s="90"/>
      <c r="B118" s="86" t="s">
        <v>197</v>
      </c>
      <c r="C118" s="94" t="s">
        <v>351</v>
      </c>
      <c r="D118" s="243"/>
      <c r="E118" s="246">
        <v>0</v>
      </c>
      <c r="F118" s="246">
        <v>0</v>
      </c>
      <c r="G118" s="247">
        <v>0</v>
      </c>
    </row>
    <row r="119" spans="1:7" ht="15" customHeight="1">
      <c r="A119" s="90"/>
      <c r="B119" s="86" t="s">
        <v>91</v>
      </c>
      <c r="C119" s="94" t="s">
        <v>352</v>
      </c>
      <c r="D119" s="243"/>
      <c r="E119" s="246">
        <v>0</v>
      </c>
      <c r="F119" s="246">
        <v>0</v>
      </c>
      <c r="G119" s="247">
        <v>0</v>
      </c>
    </row>
    <row r="120" spans="1:7" ht="15" customHeight="1">
      <c r="A120" s="90"/>
      <c r="B120" s="85" t="s">
        <v>27</v>
      </c>
      <c r="C120" s="94" t="s">
        <v>353</v>
      </c>
      <c r="D120" s="243"/>
      <c r="E120" s="246">
        <v>0</v>
      </c>
      <c r="F120" s="246">
        <v>0</v>
      </c>
      <c r="G120" s="247">
        <v>0</v>
      </c>
    </row>
    <row r="121" spans="1:7" ht="15" customHeight="1">
      <c r="A121" s="90"/>
      <c r="B121" s="85" t="s">
        <v>119</v>
      </c>
      <c r="C121" s="94" t="s">
        <v>354</v>
      </c>
      <c r="D121" s="243"/>
      <c r="E121" s="95">
        <f>E122+E129+E130+E138+E139+E140+E141</f>
        <v>756343</v>
      </c>
      <c r="F121" s="95">
        <f>F122+F129+F130+F138+F139+F140+F141</f>
        <v>579820</v>
      </c>
      <c r="G121" s="96">
        <f>G122+G129+G130+G138+G139+G140+G141</f>
        <v>322334</v>
      </c>
    </row>
    <row r="122" spans="1:7" ht="15" customHeight="1">
      <c r="A122" s="90"/>
      <c r="B122" s="85" t="s">
        <v>380</v>
      </c>
      <c r="C122" s="94" t="s">
        <v>355</v>
      </c>
      <c r="D122" s="243"/>
      <c r="E122" s="95">
        <f>SUM(E123:E128)</f>
        <v>1205</v>
      </c>
      <c r="F122" s="95">
        <f>SUM(F123:F128)</f>
        <v>944</v>
      </c>
      <c r="G122" s="96">
        <f>SUM(G123:G128)</f>
        <v>675</v>
      </c>
    </row>
    <row r="123" spans="1:7" ht="15" customHeight="1">
      <c r="A123" s="90"/>
      <c r="B123" s="86" t="s">
        <v>135</v>
      </c>
      <c r="C123" s="94" t="s">
        <v>356</v>
      </c>
      <c r="D123" s="243"/>
      <c r="E123" s="246">
        <v>0</v>
      </c>
      <c r="F123" s="246">
        <v>0</v>
      </c>
      <c r="G123" s="247">
        <v>0</v>
      </c>
    </row>
    <row r="124" spans="1:7" ht="15" customHeight="1">
      <c r="A124" s="90"/>
      <c r="B124" s="86" t="s">
        <v>136</v>
      </c>
      <c r="C124" s="94" t="s">
        <v>357</v>
      </c>
      <c r="D124" s="243"/>
      <c r="E124" s="246">
        <v>0</v>
      </c>
      <c r="F124" s="246">
        <v>0</v>
      </c>
      <c r="G124" s="247">
        <v>0</v>
      </c>
    </row>
    <row r="125" spans="1:7" ht="15" customHeight="1">
      <c r="A125" s="90"/>
      <c r="B125" s="86" t="s">
        <v>187</v>
      </c>
      <c r="C125" s="94" t="s">
        <v>358</v>
      </c>
      <c r="D125" s="243"/>
      <c r="E125" s="246">
        <v>0</v>
      </c>
      <c r="F125" s="246">
        <v>0</v>
      </c>
      <c r="G125" s="247">
        <v>0</v>
      </c>
    </row>
    <row r="126" spans="1:7" ht="15" customHeight="1">
      <c r="A126" s="90"/>
      <c r="B126" s="86" t="s">
        <v>188</v>
      </c>
      <c r="C126" s="94" t="s">
        <v>359</v>
      </c>
      <c r="D126" s="243"/>
      <c r="E126" s="246">
        <v>0</v>
      </c>
      <c r="F126" s="246">
        <v>0</v>
      </c>
      <c r="G126" s="247">
        <v>0</v>
      </c>
    </row>
    <row r="127" spans="1:7" ht="15" customHeight="1">
      <c r="A127" s="90"/>
      <c r="B127" s="86" t="s">
        <v>159</v>
      </c>
      <c r="C127" s="94" t="s">
        <v>360</v>
      </c>
      <c r="D127" s="243"/>
      <c r="E127" s="246">
        <v>0</v>
      </c>
      <c r="F127" s="246">
        <v>0</v>
      </c>
      <c r="G127" s="247">
        <v>0</v>
      </c>
    </row>
    <row r="128" spans="1:7" ht="15" customHeight="1">
      <c r="A128" s="90"/>
      <c r="B128" s="86" t="s">
        <v>8</v>
      </c>
      <c r="C128" s="94" t="s">
        <v>361</v>
      </c>
      <c r="D128" s="243" t="s">
        <v>854</v>
      </c>
      <c r="E128" s="246">
        <v>1205</v>
      </c>
      <c r="F128" s="246">
        <v>944</v>
      </c>
      <c r="G128" s="247">
        <v>675</v>
      </c>
    </row>
    <row r="129" spans="1:7" ht="15" customHeight="1">
      <c r="A129" s="90"/>
      <c r="B129" s="85" t="s">
        <v>381</v>
      </c>
      <c r="C129" s="94" t="s">
        <v>362</v>
      </c>
      <c r="D129" s="243" t="s">
        <v>855</v>
      </c>
      <c r="E129" s="246">
        <v>34018</v>
      </c>
      <c r="F129" s="246">
        <v>34454</v>
      </c>
      <c r="G129" s="247">
        <v>42438</v>
      </c>
    </row>
    <row r="130" spans="1:7" ht="15" customHeight="1">
      <c r="A130" s="90"/>
      <c r="B130" s="85" t="s">
        <v>382</v>
      </c>
      <c r="C130" s="94" t="s">
        <v>363</v>
      </c>
      <c r="D130" s="243" t="s">
        <v>850</v>
      </c>
      <c r="E130" s="95">
        <f>SUM(E131:E137)</f>
        <v>444835</v>
      </c>
      <c r="F130" s="95">
        <f>SUM(F131:F137)</f>
        <v>371712</v>
      </c>
      <c r="G130" s="96">
        <f>SUM(G131:G137)</f>
        <v>230632</v>
      </c>
    </row>
    <row r="131" spans="1:7" ht="15" customHeight="1">
      <c r="A131" s="90"/>
      <c r="B131" s="86" t="s">
        <v>199</v>
      </c>
      <c r="C131" s="94" t="s">
        <v>364</v>
      </c>
      <c r="D131" s="243"/>
      <c r="E131" s="246">
        <v>0</v>
      </c>
      <c r="F131" s="246">
        <v>0</v>
      </c>
      <c r="G131" s="247">
        <v>0</v>
      </c>
    </row>
    <row r="132" spans="1:7" ht="15" customHeight="1">
      <c r="A132" s="90"/>
      <c r="B132" s="86" t="s">
        <v>198</v>
      </c>
      <c r="C132" s="94" t="s">
        <v>365</v>
      </c>
      <c r="D132" s="243"/>
      <c r="E132" s="246">
        <v>0</v>
      </c>
      <c r="F132" s="246">
        <v>0</v>
      </c>
      <c r="G132" s="247">
        <v>0</v>
      </c>
    </row>
    <row r="133" spans="1:7" ht="15" customHeight="1">
      <c r="A133" s="90"/>
      <c r="B133" s="86" t="s">
        <v>200</v>
      </c>
      <c r="C133" s="94" t="s">
        <v>366</v>
      </c>
      <c r="D133" s="243"/>
      <c r="E133" s="246">
        <v>268075</v>
      </c>
      <c r="F133" s="246">
        <v>225463</v>
      </c>
      <c r="G133" s="247">
        <v>138961</v>
      </c>
    </row>
    <row r="134" spans="1:7" ht="15" customHeight="1">
      <c r="A134" s="90"/>
      <c r="B134" s="86" t="s">
        <v>383</v>
      </c>
      <c r="C134" s="94" t="s">
        <v>367</v>
      </c>
      <c r="D134" s="243"/>
      <c r="E134" s="246">
        <v>0</v>
      </c>
      <c r="F134" s="246">
        <v>0</v>
      </c>
      <c r="G134" s="247">
        <v>0</v>
      </c>
    </row>
    <row r="135" spans="1:7" ht="15" customHeight="1">
      <c r="A135" s="90"/>
      <c r="B135" s="86" t="s">
        <v>84</v>
      </c>
      <c r="C135" s="94" t="s">
        <v>368</v>
      </c>
      <c r="D135" s="243"/>
      <c r="E135" s="246">
        <v>171814</v>
      </c>
      <c r="F135" s="246">
        <v>141803</v>
      </c>
      <c r="G135" s="247">
        <v>88486</v>
      </c>
    </row>
    <row r="136" spans="1:7" ht="15" customHeight="1">
      <c r="A136" s="90"/>
      <c r="B136" s="86" t="s">
        <v>86</v>
      </c>
      <c r="C136" s="94" t="s">
        <v>369</v>
      </c>
      <c r="D136" s="243"/>
      <c r="E136" s="246">
        <v>0</v>
      </c>
      <c r="F136" s="246">
        <v>0</v>
      </c>
      <c r="G136" s="247">
        <v>0</v>
      </c>
    </row>
    <row r="137" spans="1:7" ht="15" customHeight="1">
      <c r="A137" s="90"/>
      <c r="B137" s="86" t="s">
        <v>85</v>
      </c>
      <c r="C137" s="94" t="s">
        <v>370</v>
      </c>
      <c r="D137" s="243"/>
      <c r="E137" s="246">
        <v>4946</v>
      </c>
      <c r="F137" s="246">
        <v>4446</v>
      </c>
      <c r="G137" s="247">
        <v>3185</v>
      </c>
    </row>
    <row r="138" spans="1:7" ht="15" customHeight="1">
      <c r="A138" s="90"/>
      <c r="B138" s="85" t="s">
        <v>384</v>
      </c>
      <c r="C138" s="94" t="s">
        <v>371</v>
      </c>
      <c r="D138" s="243" t="s">
        <v>851</v>
      </c>
      <c r="E138" s="246">
        <v>5844</v>
      </c>
      <c r="F138" s="246">
        <v>8398</v>
      </c>
      <c r="G138" s="247">
        <v>2211</v>
      </c>
    </row>
    <row r="139" spans="1:7" ht="15" customHeight="1">
      <c r="A139" s="90"/>
      <c r="B139" s="85" t="s">
        <v>385</v>
      </c>
      <c r="C139" s="94" t="s">
        <v>372</v>
      </c>
      <c r="D139" s="243" t="s">
        <v>856</v>
      </c>
      <c r="E139" s="246">
        <v>3507</v>
      </c>
      <c r="F139" s="246">
        <v>5123</v>
      </c>
      <c r="G139" s="247">
        <v>4913</v>
      </c>
    </row>
    <row r="140" spans="1:7" ht="15" customHeight="1">
      <c r="A140" s="90"/>
      <c r="B140" s="85" t="s">
        <v>386</v>
      </c>
      <c r="C140" s="94" t="s">
        <v>373</v>
      </c>
      <c r="D140" s="243" t="s">
        <v>852</v>
      </c>
      <c r="E140" s="246">
        <v>220763</v>
      </c>
      <c r="F140" s="246">
        <v>109298</v>
      </c>
      <c r="G140" s="247">
        <v>1546</v>
      </c>
    </row>
    <row r="141" spans="1:7" ht="15" customHeight="1">
      <c r="A141" s="90"/>
      <c r="B141" s="85" t="s">
        <v>387</v>
      </c>
      <c r="C141" s="94" t="s">
        <v>374</v>
      </c>
      <c r="D141" s="243" t="s">
        <v>853</v>
      </c>
      <c r="E141" s="246">
        <v>46171</v>
      </c>
      <c r="F141" s="246">
        <v>49891</v>
      </c>
      <c r="G141" s="247">
        <v>39919</v>
      </c>
    </row>
    <row r="142" spans="1:7" ht="15" customHeight="1">
      <c r="A142" s="90"/>
      <c r="B142" s="85" t="s">
        <v>388</v>
      </c>
      <c r="C142" s="94" t="s">
        <v>375</v>
      </c>
      <c r="D142" s="243" t="s">
        <v>849</v>
      </c>
      <c r="E142" s="95">
        <f>+IF(E91+E95+E100-E99-E96-E94-E93-E92-E90-E81&gt;=0,E103+E120+E121-E76,0)</f>
        <v>592561</v>
      </c>
      <c r="F142" s="95">
        <f>+IF(F91+F95+F100-F99-F96-F94-F93-F92-F90-F81&gt;=0,F103+F120+F121-F76,0)</f>
        <v>442865</v>
      </c>
      <c r="G142" s="96">
        <f>+IF(G91+G95+G100-G99-G96-G94-G93-G92-G90-G81&gt;=0,G103+G120+G121-G76,0)</f>
        <v>179391</v>
      </c>
    </row>
    <row r="143" spans="1:7" ht="15" customHeight="1">
      <c r="A143" s="90"/>
      <c r="B143" s="93" t="s">
        <v>132</v>
      </c>
      <c r="C143" s="94" t="s">
        <v>376</v>
      </c>
      <c r="D143" s="243"/>
      <c r="E143" s="95">
        <f>E103+E121+E120+E80-E142</f>
        <v>163782</v>
      </c>
      <c r="F143" s="95">
        <f>F103+F121+F120+F80-F142</f>
        <v>136955</v>
      </c>
      <c r="G143" s="96">
        <f>G103+G121+G120+G80-G142</f>
        <v>142943</v>
      </c>
    </row>
    <row r="144" spans="1:7" ht="15" customHeight="1">
      <c r="A144" s="90"/>
      <c r="B144" s="98" t="s">
        <v>114</v>
      </c>
      <c r="C144" s="99" t="s">
        <v>377</v>
      </c>
      <c r="D144" s="248"/>
      <c r="E144" s="249">
        <v>988</v>
      </c>
      <c r="F144" s="249">
        <v>988</v>
      </c>
      <c r="G144" s="250">
        <v>988</v>
      </c>
    </row>
    <row r="145"/>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sheetData>
  <sheetProtection password="DF8B" sheet="1" objects="1" scenarios="1" formatCells="0" formatColumns="0"/>
  <mergeCells count="2">
    <mergeCell ref="A1:F1"/>
    <mergeCell ref="B2:F2"/>
  </mergeCells>
  <phoneticPr fontId="0" type="noConversion"/>
  <printOptions horizontalCentered="1"/>
  <pageMargins left="0.39370078740157483" right="0.39370078740157483" top="0.98425196850393704" bottom="0.98425196850393704" header="0.39370078740157483" footer="0.39370078740157483"/>
  <pageSetup paperSize="9" scale="85" fitToHeight="0" orientation="landscape" r:id="rId1"/>
  <ignoredErrors>
    <ignoredError sqref="C78:C79 C80:C144 C6:C77" numberStoredAsText="1"/>
    <ignoredError sqref="G56 E122:G122 E111:G111 F130:G130 G39 G67 G81 F121:G1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2"/>
  <sheetViews>
    <sheetView showGridLines="0" zoomScale="80" zoomScaleNormal="80" workbookViewId="0">
      <pane ySplit="4" topLeftCell="A41" activePane="bottomLeft" state="frozen"/>
      <selection activeCell="B23" sqref="B23"/>
      <selection pane="bottomLeft" activeCell="D59" sqref="D59"/>
    </sheetView>
  </sheetViews>
  <sheetFormatPr defaultColWidth="0" defaultRowHeight="11.25" zeroHeight="1"/>
  <cols>
    <col min="1" max="1" width="1.5" style="7" customWidth="1"/>
    <col min="2" max="2" width="116.25" style="7" bestFit="1" customWidth="1"/>
    <col min="3" max="3" width="5.125" style="74" customWidth="1"/>
    <col min="4" max="4" width="9.625" style="74" customWidth="1"/>
    <col min="5" max="6" width="15.625" style="7" customWidth="1"/>
    <col min="7" max="7" width="1.5" style="7" customWidth="1"/>
    <col min="8" max="27" width="0" style="7" hidden="1" customWidth="1"/>
    <col min="28" max="16384" width="9" style="7" hidden="1"/>
  </cols>
  <sheetData>
    <row r="1" spans="1:26">
      <c r="A1" s="439"/>
      <c r="B1" s="439"/>
      <c r="C1" s="439"/>
      <c r="D1" s="439"/>
      <c r="E1" s="439"/>
      <c r="F1" s="439"/>
      <c r="G1" s="42"/>
      <c r="H1" s="42"/>
      <c r="I1" s="42"/>
      <c r="J1" s="42"/>
      <c r="K1" s="42"/>
      <c r="L1" s="42"/>
      <c r="M1" s="42"/>
      <c r="N1" s="42"/>
      <c r="O1" s="42"/>
      <c r="P1" s="42"/>
      <c r="Q1" s="42"/>
      <c r="R1" s="42"/>
      <c r="S1" s="42"/>
      <c r="T1" s="42"/>
      <c r="U1" s="42"/>
      <c r="V1" s="42"/>
      <c r="W1" s="42"/>
      <c r="X1" s="42"/>
      <c r="Y1" s="42"/>
      <c r="Z1" s="42"/>
    </row>
    <row r="2" spans="1:26" ht="12.75">
      <c r="A2" s="6"/>
      <c r="B2" s="438" t="s">
        <v>65</v>
      </c>
      <c r="C2" s="438"/>
      <c r="D2" s="438"/>
      <c r="E2" s="438"/>
      <c r="F2" s="438"/>
    </row>
    <row r="3" spans="1:26">
      <c r="B3" s="103" t="str">
        <f>+ID!D2</f>
        <v>JP Sava centar - Beograd</v>
      </c>
      <c r="C3" s="104"/>
      <c r="D3" s="104"/>
      <c r="E3" s="105"/>
      <c r="F3" s="106" t="s">
        <v>80</v>
      </c>
    </row>
    <row r="4" spans="1:26" ht="25.5" customHeight="1">
      <c r="B4" s="107" t="s">
        <v>3</v>
      </c>
      <c r="C4" s="108" t="s">
        <v>16</v>
      </c>
      <c r="D4" s="226" t="s">
        <v>486</v>
      </c>
      <c r="E4" s="109" t="s">
        <v>524</v>
      </c>
      <c r="F4" s="110" t="s">
        <v>389</v>
      </c>
    </row>
    <row r="5" spans="1:26" ht="15" customHeight="1">
      <c r="B5" s="323" t="s">
        <v>502</v>
      </c>
      <c r="C5" s="324"/>
      <c r="D5" s="321"/>
      <c r="E5" s="325"/>
      <c r="F5" s="326"/>
    </row>
    <row r="6" spans="1:26" ht="15" customHeight="1">
      <c r="B6" s="144" t="s">
        <v>115</v>
      </c>
      <c r="C6" s="145">
        <v>1001</v>
      </c>
      <c r="D6" s="243" t="s">
        <v>830</v>
      </c>
      <c r="E6" s="146">
        <f>E7+E14+E21+E22</f>
        <v>437881</v>
      </c>
      <c r="F6" s="147">
        <f>F7+F14+F21+F22</f>
        <v>480071</v>
      </c>
    </row>
    <row r="7" spans="1:26" ht="15" customHeight="1">
      <c r="B7" s="148" t="s">
        <v>392</v>
      </c>
      <c r="C7" s="145" t="s">
        <v>390</v>
      </c>
      <c r="D7" s="243"/>
      <c r="E7" s="146">
        <f>SUM(E8:E13)</f>
        <v>0</v>
      </c>
      <c r="F7" s="147">
        <f>SUM(F8:F13)</f>
        <v>0</v>
      </c>
    </row>
    <row r="8" spans="1:26" ht="15" customHeight="1">
      <c r="B8" s="149" t="s">
        <v>202</v>
      </c>
      <c r="C8" s="145" t="s">
        <v>391</v>
      </c>
      <c r="D8" s="243"/>
      <c r="E8" s="253">
        <v>0</v>
      </c>
      <c r="F8" s="254">
        <v>0</v>
      </c>
    </row>
    <row r="9" spans="1:26" ht="15" customHeight="1">
      <c r="B9" s="149" t="s">
        <v>203</v>
      </c>
      <c r="C9" s="150">
        <v>1004</v>
      </c>
      <c r="D9" s="243"/>
      <c r="E9" s="253">
        <v>0</v>
      </c>
      <c r="F9" s="254">
        <v>0</v>
      </c>
    </row>
    <row r="10" spans="1:26" ht="15" customHeight="1">
      <c r="B10" s="149" t="s">
        <v>204</v>
      </c>
      <c r="C10" s="150">
        <v>1005</v>
      </c>
      <c r="D10" s="243"/>
      <c r="E10" s="253">
        <v>0</v>
      </c>
      <c r="F10" s="254">
        <v>0</v>
      </c>
    </row>
    <row r="11" spans="1:26" ht="15" customHeight="1">
      <c r="B11" s="149" t="s">
        <v>205</v>
      </c>
      <c r="C11" s="145">
        <v>1006</v>
      </c>
      <c r="D11" s="243"/>
      <c r="E11" s="253">
        <v>0</v>
      </c>
      <c r="F11" s="254">
        <v>0</v>
      </c>
    </row>
    <row r="12" spans="1:26" ht="15" customHeight="1">
      <c r="B12" s="149" t="s">
        <v>165</v>
      </c>
      <c r="C12" s="145">
        <v>1007</v>
      </c>
      <c r="D12" s="243"/>
      <c r="E12" s="253">
        <v>0</v>
      </c>
      <c r="F12" s="254">
        <v>0</v>
      </c>
    </row>
    <row r="13" spans="1:26" ht="15" customHeight="1">
      <c r="B13" s="149" t="s">
        <v>166</v>
      </c>
      <c r="C13" s="145">
        <v>1008</v>
      </c>
      <c r="D13" s="243"/>
      <c r="E13" s="253">
        <v>0</v>
      </c>
      <c r="F13" s="254">
        <v>0</v>
      </c>
    </row>
    <row r="14" spans="1:26" ht="15" customHeight="1">
      <c r="B14" s="148" t="s">
        <v>393</v>
      </c>
      <c r="C14" s="145">
        <v>1009</v>
      </c>
      <c r="D14" s="243" t="s">
        <v>831</v>
      </c>
      <c r="E14" s="146">
        <f>SUM(E15:E20)</f>
        <v>149308</v>
      </c>
      <c r="F14" s="147">
        <f>SUM(F15:F20)</f>
        <v>198457</v>
      </c>
    </row>
    <row r="15" spans="1:26" ht="15" customHeight="1">
      <c r="B15" s="151" t="s">
        <v>206</v>
      </c>
      <c r="C15" s="150">
        <v>1010</v>
      </c>
      <c r="D15" s="243"/>
      <c r="E15" s="253">
        <v>0</v>
      </c>
      <c r="F15" s="254">
        <v>0</v>
      </c>
    </row>
    <row r="16" spans="1:26" ht="15" customHeight="1">
      <c r="B16" s="149" t="s">
        <v>207</v>
      </c>
      <c r="C16" s="150">
        <v>1011</v>
      </c>
      <c r="D16" s="243"/>
      <c r="E16" s="253">
        <v>0</v>
      </c>
      <c r="F16" s="254">
        <v>0</v>
      </c>
    </row>
    <row r="17" spans="2:8" ht="15" customHeight="1">
      <c r="B17" s="149" t="s">
        <v>208</v>
      </c>
      <c r="C17" s="150">
        <v>1012</v>
      </c>
      <c r="D17" s="243"/>
      <c r="E17" s="253">
        <v>1990</v>
      </c>
      <c r="F17" s="254">
        <v>2840</v>
      </c>
    </row>
    <row r="18" spans="2:8" ht="15" customHeight="1">
      <c r="B18" s="149" t="s">
        <v>209</v>
      </c>
      <c r="C18" s="150">
        <v>1013</v>
      </c>
      <c r="D18" s="243"/>
      <c r="E18" s="253">
        <v>0</v>
      </c>
      <c r="F18" s="254">
        <v>0</v>
      </c>
    </row>
    <row r="19" spans="2:8" ht="15" customHeight="1">
      <c r="B19" s="149" t="s">
        <v>167</v>
      </c>
      <c r="C19" s="150">
        <v>1014</v>
      </c>
      <c r="D19" s="243"/>
      <c r="E19" s="253">
        <v>134975</v>
      </c>
      <c r="F19" s="254">
        <v>170185</v>
      </c>
      <c r="H19" s="72"/>
    </row>
    <row r="20" spans="2:8" ht="15" customHeight="1">
      <c r="B20" s="149" t="s">
        <v>394</v>
      </c>
      <c r="C20" s="150">
        <v>1015</v>
      </c>
      <c r="D20" s="243"/>
      <c r="E20" s="253">
        <v>12343</v>
      </c>
      <c r="F20" s="254">
        <v>25432</v>
      </c>
    </row>
    <row r="21" spans="2:8" ht="15" customHeight="1">
      <c r="B21" s="148" t="s">
        <v>395</v>
      </c>
      <c r="C21" s="150">
        <v>1016</v>
      </c>
      <c r="D21" s="243" t="s">
        <v>832</v>
      </c>
      <c r="E21" s="253">
        <v>32327</v>
      </c>
      <c r="F21" s="254">
        <v>5958</v>
      </c>
      <c r="H21" s="72"/>
    </row>
    <row r="22" spans="2:8" ht="15" customHeight="1">
      <c r="B22" s="148" t="s">
        <v>396</v>
      </c>
      <c r="C22" s="145">
        <v>1017</v>
      </c>
      <c r="D22" s="243"/>
      <c r="E22" s="253">
        <v>256246</v>
      </c>
      <c r="F22" s="254">
        <v>275656</v>
      </c>
    </row>
    <row r="23" spans="2:8" ht="15" customHeight="1">
      <c r="B23" s="148" t="s">
        <v>397</v>
      </c>
      <c r="C23" s="145"/>
      <c r="D23" s="243"/>
      <c r="E23" s="152"/>
      <c r="F23" s="153"/>
    </row>
    <row r="24" spans="2:8" ht="15" customHeight="1">
      <c r="B24" s="148" t="s">
        <v>116</v>
      </c>
      <c r="C24" s="145">
        <v>1018</v>
      </c>
      <c r="D24" s="243"/>
      <c r="E24" s="146">
        <f>E25-E26-E27+E28+E29+E30+E31+E32+E33+E34+E35</f>
        <v>580578</v>
      </c>
      <c r="F24" s="147">
        <f>F25-F26-F27+F28+F29+F30+F31+F32+F33+F34+F35</f>
        <v>712774</v>
      </c>
    </row>
    <row r="25" spans="2:8" ht="15" customHeight="1">
      <c r="B25" s="251" t="s">
        <v>97</v>
      </c>
      <c r="C25" s="145">
        <v>1019</v>
      </c>
      <c r="D25" s="243"/>
      <c r="E25" s="253">
        <v>0</v>
      </c>
      <c r="F25" s="254">
        <v>0</v>
      </c>
    </row>
    <row r="26" spans="2:8" ht="15" customHeight="1">
      <c r="B26" s="251" t="s">
        <v>96</v>
      </c>
      <c r="C26" s="145">
        <v>1020</v>
      </c>
      <c r="D26" s="243"/>
      <c r="E26" s="253">
        <v>0</v>
      </c>
      <c r="F26" s="254">
        <v>0</v>
      </c>
    </row>
    <row r="27" spans="2:8" ht="15" customHeight="1">
      <c r="B27" s="251" t="s">
        <v>168</v>
      </c>
      <c r="C27" s="145">
        <v>1021</v>
      </c>
      <c r="D27" s="243"/>
      <c r="E27" s="253">
        <v>0</v>
      </c>
      <c r="F27" s="254">
        <v>0</v>
      </c>
    </row>
    <row r="28" spans="2:8" ht="15" customHeight="1">
      <c r="B28" s="251" t="s">
        <v>169</v>
      </c>
      <c r="C28" s="145">
        <v>1022</v>
      </c>
      <c r="D28" s="243"/>
      <c r="E28" s="253">
        <v>0</v>
      </c>
      <c r="F28" s="254">
        <v>0</v>
      </c>
    </row>
    <row r="29" spans="2:8" ht="15" customHeight="1">
      <c r="B29" s="251" t="s">
        <v>126</v>
      </c>
      <c r="C29" s="145">
        <v>1023</v>
      </c>
      <c r="D29" s="243" t="s">
        <v>833</v>
      </c>
      <c r="E29" s="253">
        <v>30029</v>
      </c>
      <c r="F29" s="254">
        <v>38814</v>
      </c>
    </row>
    <row r="30" spans="2:8" ht="15" customHeight="1">
      <c r="B30" s="251" t="s">
        <v>160</v>
      </c>
      <c r="C30" s="145">
        <v>1024</v>
      </c>
      <c r="D30" s="243" t="s">
        <v>834</v>
      </c>
      <c r="E30" s="253">
        <v>92475</v>
      </c>
      <c r="F30" s="254">
        <v>151816</v>
      </c>
    </row>
    <row r="31" spans="2:8" ht="15" customHeight="1">
      <c r="B31" s="252" t="s">
        <v>22</v>
      </c>
      <c r="C31" s="145">
        <v>1025</v>
      </c>
      <c r="D31" s="243" t="s">
        <v>835</v>
      </c>
      <c r="E31" s="253">
        <v>152679</v>
      </c>
      <c r="F31" s="254">
        <v>174985</v>
      </c>
    </row>
    <row r="32" spans="2:8" ht="15" customHeight="1">
      <c r="B32" s="156" t="s">
        <v>161</v>
      </c>
      <c r="C32" s="145">
        <v>1026</v>
      </c>
      <c r="D32" s="243" t="s">
        <v>836</v>
      </c>
      <c r="E32" s="253">
        <v>87771</v>
      </c>
      <c r="F32" s="254">
        <v>114851</v>
      </c>
    </row>
    <row r="33" spans="2:8" ht="15" customHeight="1">
      <c r="B33" s="156" t="s">
        <v>162</v>
      </c>
      <c r="C33" s="150">
        <v>1027</v>
      </c>
      <c r="D33" s="243" t="s">
        <v>837</v>
      </c>
      <c r="E33" s="253">
        <v>9615</v>
      </c>
      <c r="F33" s="254">
        <v>15698</v>
      </c>
    </row>
    <row r="34" spans="2:8" ht="15" customHeight="1">
      <c r="B34" s="156" t="s">
        <v>418</v>
      </c>
      <c r="C34" s="150">
        <v>1028</v>
      </c>
      <c r="D34" s="243"/>
      <c r="E34" s="253">
        <v>0</v>
      </c>
      <c r="F34" s="254">
        <v>0</v>
      </c>
    </row>
    <row r="35" spans="2:8" ht="15" customHeight="1">
      <c r="B35" s="156" t="s">
        <v>163</v>
      </c>
      <c r="C35" s="150">
        <v>1029</v>
      </c>
      <c r="D35" s="243" t="s">
        <v>838</v>
      </c>
      <c r="E35" s="253">
        <v>208009</v>
      </c>
      <c r="F35" s="254">
        <v>216610</v>
      </c>
      <c r="H35" s="72"/>
    </row>
    <row r="36" spans="2:8" ht="15" customHeight="1">
      <c r="B36" s="157" t="s">
        <v>53</v>
      </c>
      <c r="C36" s="145">
        <v>1030</v>
      </c>
      <c r="D36" s="243"/>
      <c r="E36" s="146">
        <f>IF(E6-E24&gt;0,E6-E24,0)</f>
        <v>0</v>
      </c>
      <c r="F36" s="147">
        <f>IF(F6-F24&gt;0,F6-F24,0)</f>
        <v>0</v>
      </c>
    </row>
    <row r="37" spans="2:8" ht="15" customHeight="1">
      <c r="B37" s="157" t="s">
        <v>52</v>
      </c>
      <c r="C37" s="145">
        <v>1031</v>
      </c>
      <c r="D37" s="243"/>
      <c r="E37" s="146">
        <f>IF(E6-E24&lt;0,E24-E6,0)</f>
        <v>142697</v>
      </c>
      <c r="F37" s="147">
        <f>IF(F6-F24&lt;0,F24-F6,0)</f>
        <v>232703</v>
      </c>
      <c r="H37" s="72"/>
    </row>
    <row r="38" spans="2:8" ht="15" customHeight="1">
      <c r="B38" s="158" t="s">
        <v>398</v>
      </c>
      <c r="C38" s="145">
        <v>1032</v>
      </c>
      <c r="D38" s="243" t="s">
        <v>839</v>
      </c>
      <c r="E38" s="146">
        <f>E39+E44+E45</f>
        <v>1713</v>
      </c>
      <c r="F38" s="147">
        <f>F39+F44+F45</f>
        <v>1329</v>
      </c>
    </row>
    <row r="39" spans="2:8" ht="15" customHeight="1">
      <c r="B39" s="158" t="s">
        <v>399</v>
      </c>
      <c r="C39" s="145">
        <v>1033</v>
      </c>
      <c r="D39" s="243"/>
      <c r="E39" s="146">
        <f>SUM(E40:E43)</f>
        <v>0</v>
      </c>
      <c r="F39" s="147">
        <f>SUM(F40:F43)</f>
        <v>0</v>
      </c>
    </row>
    <row r="40" spans="2:8" ht="15" customHeight="1">
      <c r="B40" s="156" t="s">
        <v>127</v>
      </c>
      <c r="C40" s="145">
        <v>1034</v>
      </c>
      <c r="D40" s="243"/>
      <c r="E40" s="253">
        <v>0</v>
      </c>
      <c r="F40" s="254">
        <v>0</v>
      </c>
    </row>
    <row r="41" spans="2:8" ht="15" customHeight="1">
      <c r="B41" s="149" t="s">
        <v>400</v>
      </c>
      <c r="C41" s="145">
        <v>1035</v>
      </c>
      <c r="D41" s="243"/>
      <c r="E41" s="253">
        <v>0</v>
      </c>
      <c r="F41" s="254">
        <v>0</v>
      </c>
    </row>
    <row r="42" spans="2:8" ht="15" customHeight="1">
      <c r="B42" s="149" t="s">
        <v>210</v>
      </c>
      <c r="C42" s="145">
        <v>1036</v>
      </c>
      <c r="D42" s="243"/>
      <c r="E42" s="253">
        <v>0</v>
      </c>
      <c r="F42" s="254">
        <v>0</v>
      </c>
    </row>
    <row r="43" spans="2:8" ht="15" customHeight="1">
      <c r="B43" s="149" t="s">
        <v>170</v>
      </c>
      <c r="C43" s="145">
        <v>1037</v>
      </c>
      <c r="D43" s="243"/>
      <c r="E43" s="253">
        <v>0</v>
      </c>
      <c r="F43" s="254">
        <v>0</v>
      </c>
    </row>
    <row r="44" spans="2:8" ht="15" customHeight="1">
      <c r="B44" s="144" t="s">
        <v>401</v>
      </c>
      <c r="C44" s="145">
        <v>1038</v>
      </c>
      <c r="D44" s="243"/>
      <c r="E44" s="253">
        <v>1352</v>
      </c>
      <c r="F44" s="254">
        <v>678</v>
      </c>
    </row>
    <row r="45" spans="2:8" ht="15" customHeight="1">
      <c r="B45" s="148" t="s">
        <v>402</v>
      </c>
      <c r="C45" s="145">
        <v>1039</v>
      </c>
      <c r="D45" s="243"/>
      <c r="E45" s="253">
        <v>361</v>
      </c>
      <c r="F45" s="254">
        <v>651</v>
      </c>
    </row>
    <row r="46" spans="2:8" ht="15" customHeight="1">
      <c r="B46" s="148" t="s">
        <v>403</v>
      </c>
      <c r="C46" s="145">
        <v>1040</v>
      </c>
      <c r="D46" s="243" t="s">
        <v>839</v>
      </c>
      <c r="E46" s="146">
        <f>E47+E52+E53</f>
        <v>9484</v>
      </c>
      <c r="F46" s="147">
        <f>F47+F52+F53</f>
        <v>24741</v>
      </c>
    </row>
    <row r="47" spans="2:8" ht="15" customHeight="1">
      <c r="B47" s="159" t="s">
        <v>404</v>
      </c>
      <c r="C47" s="145">
        <v>1041</v>
      </c>
      <c r="D47" s="243"/>
      <c r="E47" s="146">
        <f>SUM(E48:E51)</f>
        <v>1099</v>
      </c>
      <c r="F47" s="147">
        <f>SUM(F48:F51)</f>
        <v>4146</v>
      </c>
    </row>
    <row r="48" spans="2:8" ht="15" customHeight="1">
      <c r="B48" s="149" t="s">
        <v>23</v>
      </c>
      <c r="C48" s="145">
        <v>1042</v>
      </c>
      <c r="D48" s="243"/>
      <c r="E48" s="253">
        <v>0</v>
      </c>
      <c r="F48" s="254">
        <v>0</v>
      </c>
    </row>
    <row r="49" spans="2:8" ht="15" customHeight="1">
      <c r="B49" s="149" t="s">
        <v>24</v>
      </c>
      <c r="C49" s="145">
        <v>1043</v>
      </c>
      <c r="D49" s="243"/>
      <c r="E49" s="253">
        <v>1099</v>
      </c>
      <c r="F49" s="254">
        <v>4146</v>
      </c>
    </row>
    <row r="50" spans="2:8" ht="15" customHeight="1">
      <c r="B50" s="149" t="s">
        <v>201</v>
      </c>
      <c r="C50" s="145">
        <v>1044</v>
      </c>
      <c r="D50" s="243"/>
      <c r="E50" s="253">
        <v>0</v>
      </c>
      <c r="F50" s="254">
        <v>0</v>
      </c>
    </row>
    <row r="51" spans="2:8" ht="15" customHeight="1">
      <c r="B51" s="149" t="s">
        <v>164</v>
      </c>
      <c r="C51" s="145">
        <v>1045</v>
      </c>
      <c r="D51" s="243"/>
      <c r="E51" s="253">
        <v>0</v>
      </c>
      <c r="F51" s="254">
        <v>0</v>
      </c>
      <c r="H51" s="72"/>
    </row>
    <row r="52" spans="2:8" ht="15" customHeight="1">
      <c r="B52" s="144" t="s">
        <v>405</v>
      </c>
      <c r="C52" s="145">
        <v>1046</v>
      </c>
      <c r="D52" s="243"/>
      <c r="E52" s="253">
        <v>8234</v>
      </c>
      <c r="F52" s="254">
        <v>20322</v>
      </c>
    </row>
    <row r="53" spans="2:8" ht="15" customHeight="1">
      <c r="B53" s="160" t="s">
        <v>406</v>
      </c>
      <c r="C53" s="145">
        <v>1047</v>
      </c>
      <c r="D53" s="243"/>
      <c r="E53" s="253">
        <v>151</v>
      </c>
      <c r="F53" s="254">
        <v>273</v>
      </c>
      <c r="H53" s="72"/>
    </row>
    <row r="54" spans="2:8" ht="15" customHeight="1">
      <c r="B54" s="158" t="s">
        <v>407</v>
      </c>
      <c r="C54" s="145">
        <v>1048</v>
      </c>
      <c r="D54" s="243"/>
      <c r="E54" s="146">
        <f>IF((E38-E46)&gt;0,E38-E46,0)</f>
        <v>0</v>
      </c>
      <c r="F54" s="147">
        <f>IF((F38-F46)&gt;0,F38-F46,0)</f>
        <v>0</v>
      </c>
    </row>
    <row r="55" spans="2:8" ht="15" customHeight="1">
      <c r="B55" s="158" t="s">
        <v>408</v>
      </c>
      <c r="C55" s="145">
        <v>1049</v>
      </c>
      <c r="D55" s="243"/>
      <c r="E55" s="146">
        <f>IF((E38-E46)&lt;0,E46-E38,0)</f>
        <v>7771</v>
      </c>
      <c r="F55" s="147">
        <f>IF((F38-F46)&lt;0,F46-F38,0)</f>
        <v>23412</v>
      </c>
    </row>
    <row r="56" spans="2:8" ht="15" customHeight="1">
      <c r="B56" s="158" t="s">
        <v>409</v>
      </c>
      <c r="C56" s="145">
        <v>1050</v>
      </c>
      <c r="D56" s="243" t="s">
        <v>840</v>
      </c>
      <c r="E56" s="253">
        <v>1329</v>
      </c>
      <c r="F56" s="254">
        <v>1555</v>
      </c>
    </row>
    <row r="57" spans="2:8" ht="15" customHeight="1">
      <c r="B57" s="158" t="s">
        <v>410</v>
      </c>
      <c r="C57" s="145">
        <v>1051</v>
      </c>
      <c r="D57" s="243" t="s">
        <v>840</v>
      </c>
      <c r="E57" s="253">
        <v>9760</v>
      </c>
      <c r="F57" s="254">
        <v>6168</v>
      </c>
    </row>
    <row r="58" spans="2:8" ht="15" customHeight="1">
      <c r="B58" s="158" t="s">
        <v>122</v>
      </c>
      <c r="C58" s="145">
        <v>1052</v>
      </c>
      <c r="D58" s="243" t="s">
        <v>840</v>
      </c>
      <c r="E58" s="253">
        <v>19163</v>
      </c>
      <c r="F58" s="254">
        <v>3204</v>
      </c>
    </row>
    <row r="59" spans="2:8" ht="15" customHeight="1">
      <c r="B59" s="158" t="s">
        <v>123</v>
      </c>
      <c r="C59" s="145">
        <v>1053</v>
      </c>
      <c r="D59" s="243" t="s">
        <v>840</v>
      </c>
      <c r="E59" s="253">
        <v>9960</v>
      </c>
      <c r="F59" s="254">
        <v>5961</v>
      </c>
    </row>
    <row r="60" spans="2:8" ht="15" customHeight="1">
      <c r="B60" s="144" t="s">
        <v>411</v>
      </c>
      <c r="C60" s="145">
        <v>1054</v>
      </c>
      <c r="D60" s="243"/>
      <c r="E60" s="146">
        <f>IF((E36-E37+E54-E55+E56-E57+E58-E59)&gt;0,E36-E37+E54-E55+E56-E57+E58-E59,0)</f>
        <v>0</v>
      </c>
      <c r="F60" s="147">
        <f>IF((F36-F37+F54-F55+F56-F57+F58-F59)&gt;0,F36-F37+F54-F55+F56-F57+F58-F59,0)</f>
        <v>0</v>
      </c>
    </row>
    <row r="61" spans="2:8" ht="15" customHeight="1">
      <c r="B61" s="148" t="s">
        <v>412</v>
      </c>
      <c r="C61" s="145">
        <v>1055</v>
      </c>
      <c r="D61" s="243"/>
      <c r="E61" s="146">
        <f>IF((E37-E36+E55-E54+E57-E56+E59-E58)&gt;0,E37-E36+E55-E54+E57-E56+E59-E58,0)</f>
        <v>149696</v>
      </c>
      <c r="F61" s="147">
        <f>IF((F37-F36+F55-F54+F57-F56+F59-F58)&gt;0,F37-F36+F55-F54+F57-F56+F59-F58,0)</f>
        <v>263485</v>
      </c>
    </row>
    <row r="62" spans="2:8" ht="15" customHeight="1">
      <c r="B62" s="148" t="s">
        <v>413</v>
      </c>
      <c r="C62" s="145">
        <v>1056</v>
      </c>
      <c r="D62" s="243"/>
      <c r="E62" s="253">
        <v>0</v>
      </c>
      <c r="F62" s="254">
        <v>0</v>
      </c>
    </row>
    <row r="63" spans="2:8" ht="15" customHeight="1">
      <c r="B63" s="159" t="s">
        <v>414</v>
      </c>
      <c r="C63" s="145">
        <v>1057</v>
      </c>
      <c r="D63" s="243"/>
      <c r="E63" s="253">
        <v>0</v>
      </c>
      <c r="F63" s="254">
        <v>0</v>
      </c>
    </row>
    <row r="64" spans="2:8" ht="15" customHeight="1">
      <c r="B64" s="148" t="s">
        <v>416</v>
      </c>
      <c r="C64" s="145">
        <v>1058</v>
      </c>
      <c r="D64" s="243"/>
      <c r="E64" s="146">
        <f>IF((E60-E61+E62-E63)&gt;0,E60-E61+E62-E63,0)</f>
        <v>0</v>
      </c>
      <c r="F64" s="147">
        <f>IF((F60-F61+F62-F63)&gt;0,F60-F61+F62-F63,0)</f>
        <v>0</v>
      </c>
    </row>
    <row r="65" spans="2:8" ht="15" customHeight="1">
      <c r="B65" s="148" t="s">
        <v>104</v>
      </c>
      <c r="C65" s="145">
        <v>1059</v>
      </c>
      <c r="D65" s="243"/>
      <c r="E65" s="146">
        <f>IF((E60-E61+E62-E63)&lt;0,E61-E60+E63-E62,0)</f>
        <v>149696</v>
      </c>
      <c r="F65" s="147">
        <f>IF((F60-F61+F62-F63)&lt;0,F61-F60+F63-F62,0)</f>
        <v>263485</v>
      </c>
    </row>
    <row r="66" spans="2:8" ht="15" customHeight="1">
      <c r="B66" s="148" t="s">
        <v>415</v>
      </c>
      <c r="C66" s="145"/>
      <c r="D66" s="243"/>
      <c r="E66" s="146"/>
      <c r="F66" s="147"/>
    </row>
    <row r="67" spans="2:8" ht="15" customHeight="1">
      <c r="B67" s="149" t="s">
        <v>9</v>
      </c>
      <c r="C67" s="145">
        <v>1060</v>
      </c>
      <c r="D67" s="243"/>
      <c r="E67" s="253">
        <v>0</v>
      </c>
      <c r="F67" s="254">
        <v>0</v>
      </c>
      <c r="H67" s="72"/>
    </row>
    <row r="68" spans="2:8" ht="15" customHeight="1">
      <c r="B68" s="149" t="s">
        <v>81</v>
      </c>
      <c r="C68" s="145">
        <v>1061</v>
      </c>
      <c r="D68" s="243"/>
      <c r="E68" s="253">
        <v>0</v>
      </c>
      <c r="F68" s="254">
        <v>0</v>
      </c>
    </row>
    <row r="69" spans="2:8" ht="15" customHeight="1">
      <c r="B69" s="149" t="s">
        <v>134</v>
      </c>
      <c r="C69" s="145">
        <v>1062</v>
      </c>
      <c r="D69" s="243"/>
      <c r="E69" s="253">
        <v>0</v>
      </c>
      <c r="F69" s="254">
        <v>0</v>
      </c>
      <c r="H69" s="72"/>
    </row>
    <row r="70" spans="2:8" ht="15" customHeight="1">
      <c r="B70" s="161" t="s">
        <v>30</v>
      </c>
      <c r="C70" s="145">
        <v>1063</v>
      </c>
      <c r="D70" s="243"/>
      <c r="E70" s="253">
        <v>0</v>
      </c>
      <c r="F70" s="254">
        <v>0</v>
      </c>
    </row>
    <row r="71" spans="2:8">
      <c r="B71" s="161" t="s">
        <v>31</v>
      </c>
      <c r="C71" s="145">
        <v>1064</v>
      </c>
      <c r="D71" s="243"/>
      <c r="E71" s="146">
        <f>IF((E64-E65-E67-E68+E69-E70)&gt;0,E64-E65-E67-E68+E69-E70,0)</f>
        <v>0</v>
      </c>
      <c r="F71" s="147">
        <f>IF((F64-F65-F67-F68+F69-F70)&gt;0,F64-F65-F67-F68+F69-F70,0)</f>
        <v>0</v>
      </c>
    </row>
    <row r="72" spans="2:8" ht="15" customHeight="1">
      <c r="B72" s="161" t="s">
        <v>107</v>
      </c>
      <c r="C72" s="145">
        <v>1065</v>
      </c>
      <c r="D72" s="243"/>
      <c r="E72" s="146">
        <f>IF((E64-E65-E67-E68+E69-E70)&lt;0,E65-E64+E67+E68-E69-E70,0)</f>
        <v>149696</v>
      </c>
      <c r="F72" s="147">
        <f>IF((F64-F65-F67-F68+F69-F70)&lt;0,F65-F64+F67+F68-F69-F70,0)</f>
        <v>263485</v>
      </c>
    </row>
    <row r="73" spans="2:8" ht="15" customHeight="1">
      <c r="B73" s="161" t="s">
        <v>108</v>
      </c>
      <c r="C73" s="145">
        <v>1066</v>
      </c>
      <c r="D73" s="243"/>
      <c r="E73" s="253">
        <v>0</v>
      </c>
      <c r="F73" s="254">
        <v>0</v>
      </c>
    </row>
    <row r="74" spans="2:8" ht="15" customHeight="1">
      <c r="B74" s="161" t="s">
        <v>417</v>
      </c>
      <c r="C74" s="145">
        <v>1067</v>
      </c>
      <c r="D74" s="243"/>
      <c r="E74" s="253">
        <v>0</v>
      </c>
      <c r="F74" s="254">
        <v>0</v>
      </c>
    </row>
    <row r="75" spans="2:8" ht="15" customHeight="1">
      <c r="B75" s="161" t="s">
        <v>503</v>
      </c>
      <c r="C75" s="145">
        <v>1068</v>
      </c>
      <c r="D75" s="243"/>
      <c r="E75" s="253">
        <v>0</v>
      </c>
      <c r="F75" s="254">
        <v>0</v>
      </c>
    </row>
    <row r="76" spans="2:8" ht="15" customHeight="1">
      <c r="B76" s="161" t="s">
        <v>504</v>
      </c>
      <c r="C76" s="145">
        <v>1069</v>
      </c>
      <c r="D76" s="243"/>
      <c r="E76" s="253">
        <v>0</v>
      </c>
      <c r="F76" s="254">
        <v>0</v>
      </c>
    </row>
    <row r="77" spans="2:8" ht="15" customHeight="1">
      <c r="B77" s="161" t="s">
        <v>109</v>
      </c>
      <c r="C77" s="145"/>
      <c r="D77" s="243"/>
      <c r="E77" s="146"/>
      <c r="F77" s="147"/>
    </row>
    <row r="78" spans="2:8" ht="15" customHeight="1">
      <c r="B78" s="149" t="s">
        <v>110</v>
      </c>
      <c r="C78" s="145">
        <v>1070</v>
      </c>
      <c r="D78" s="243"/>
      <c r="E78" s="253">
        <v>0</v>
      </c>
      <c r="F78" s="254">
        <v>0</v>
      </c>
    </row>
    <row r="79" spans="2:8" ht="15" customHeight="1">
      <c r="B79" s="162" t="s">
        <v>111</v>
      </c>
      <c r="C79" s="163" t="s">
        <v>505</v>
      </c>
      <c r="D79" s="248"/>
      <c r="E79" s="255">
        <v>0</v>
      </c>
      <c r="F79" s="256">
        <v>0</v>
      </c>
    </row>
    <row r="80" spans="2:8" ht="15" customHeight="1">
      <c r="B80" s="73"/>
      <c r="C80" s="71"/>
      <c r="D80" s="71"/>
      <c r="E80" s="73"/>
      <c r="F80" s="73"/>
    </row>
    <row r="81" hidden="1"/>
    <row r="82" hidden="1"/>
    <row r="83" hidden="1"/>
    <row r="84" hidden="1"/>
    <row r="85" hidden="1"/>
    <row r="86" hidden="1"/>
    <row r="87" hidden="1"/>
    <row r="88" hidden="1"/>
    <row r="89" hidden="1"/>
    <row r="90" hidden="1"/>
    <row r="91" hidden="1"/>
    <row r="92" hidden="1"/>
  </sheetData>
  <sheetProtection password="DF8B" sheet="1" objects="1" scenarios="1" formatCells="0" formatColumns="0" formatRows="0"/>
  <mergeCells count="2">
    <mergeCell ref="A1:F1"/>
    <mergeCell ref="B2:F2"/>
  </mergeCells>
  <phoneticPr fontId="0" type="noConversion"/>
  <printOptions horizontalCentered="1"/>
  <pageMargins left="0.39370078740157483" right="0.39370078740157483" top="0.98425196850393704" bottom="0.98425196850393704" header="0.39370078740157483" footer="0.39370078740157483"/>
  <pageSetup paperSize="9" scale="78" fitToHeight="0" orientation="landscape" r:id="rId1"/>
  <ignoredErrors>
    <ignoredError sqref="E73:F73" unlockedFormula="1"/>
    <ignoredError sqref="C7 C8 C79" numberStoredAsText="1"/>
    <ignoredError sqref="E39:F39 F47 F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showGridLines="0" zoomScale="80" zoomScaleNormal="80" workbookViewId="0">
      <pane ySplit="4" topLeftCell="A23" activePane="bottomLeft" state="frozen"/>
      <selection activeCell="B23" sqref="B23"/>
      <selection pane="bottomLeft" activeCell="B23" sqref="B23"/>
    </sheetView>
  </sheetViews>
  <sheetFormatPr defaultColWidth="0" defaultRowHeight="11.25" zeroHeight="1"/>
  <cols>
    <col min="1" max="1" width="1.5" style="7" customWidth="1"/>
    <col min="2" max="2" width="74" style="7" bestFit="1" customWidth="1"/>
    <col min="3" max="3" width="5.125" style="74" customWidth="1"/>
    <col min="4" max="4" width="9.625" style="74" customWidth="1"/>
    <col min="5" max="6" width="15.625" style="7" customWidth="1"/>
    <col min="7" max="7" width="1.5" style="7" customWidth="1"/>
    <col min="8" max="27" width="0" style="7" hidden="1" customWidth="1"/>
    <col min="28" max="16384" width="9" style="7" hidden="1"/>
  </cols>
  <sheetData>
    <row r="1" spans="1:26">
      <c r="A1" s="439"/>
      <c r="B1" s="439"/>
      <c r="C1" s="439"/>
      <c r="D1" s="439"/>
      <c r="E1" s="439"/>
      <c r="F1" s="439"/>
      <c r="G1" s="42"/>
      <c r="H1" s="42"/>
      <c r="I1" s="42"/>
      <c r="J1" s="42"/>
      <c r="K1" s="42"/>
      <c r="L1" s="42"/>
      <c r="M1" s="42"/>
      <c r="N1" s="42"/>
      <c r="O1" s="42"/>
      <c r="P1" s="42"/>
      <c r="Q1" s="42"/>
      <c r="R1" s="42"/>
      <c r="S1" s="42"/>
      <c r="T1" s="42"/>
      <c r="U1" s="42"/>
      <c r="V1" s="42"/>
      <c r="W1" s="42"/>
      <c r="X1" s="42"/>
      <c r="Y1" s="42"/>
      <c r="Z1" s="42"/>
    </row>
    <row r="2" spans="1:26" ht="12.75">
      <c r="A2" s="6"/>
      <c r="B2" s="438" t="s">
        <v>471</v>
      </c>
      <c r="C2" s="438"/>
      <c r="D2" s="438"/>
      <c r="E2" s="438"/>
      <c r="F2" s="438"/>
    </row>
    <row r="3" spans="1:26">
      <c r="B3" s="103" t="str">
        <f>+ID!D2</f>
        <v>JP Sava centar - Beograd</v>
      </c>
      <c r="C3" s="104"/>
      <c r="D3" s="104"/>
      <c r="E3" s="105"/>
      <c r="F3" s="106" t="s">
        <v>80</v>
      </c>
    </row>
    <row r="4" spans="1:26" ht="25.5" customHeight="1">
      <c r="B4" s="107" t="s">
        <v>3</v>
      </c>
      <c r="C4" s="108" t="s">
        <v>16</v>
      </c>
      <c r="D4" s="226" t="s">
        <v>486</v>
      </c>
      <c r="E4" s="109" t="s">
        <v>524</v>
      </c>
      <c r="F4" s="110" t="s">
        <v>389</v>
      </c>
    </row>
    <row r="5" spans="1:26" ht="15" customHeight="1">
      <c r="B5" s="140" t="s">
        <v>419</v>
      </c>
      <c r="C5" s="141"/>
      <c r="D5" s="243"/>
      <c r="E5" s="142"/>
      <c r="F5" s="143"/>
    </row>
    <row r="6" spans="1:26" ht="15" customHeight="1">
      <c r="B6" s="144" t="s">
        <v>106</v>
      </c>
      <c r="C6" s="145">
        <v>2001</v>
      </c>
      <c r="D6" s="243"/>
      <c r="E6" s="146">
        <f>BU!E71</f>
        <v>0</v>
      </c>
      <c r="F6" s="147">
        <f>BU!F71</f>
        <v>0</v>
      </c>
    </row>
    <row r="7" spans="1:26" ht="15" customHeight="1">
      <c r="B7" s="148" t="s">
        <v>420</v>
      </c>
      <c r="C7" s="145">
        <v>2002</v>
      </c>
      <c r="D7" s="243"/>
      <c r="E7" s="146">
        <f>BU!E72</f>
        <v>149696</v>
      </c>
      <c r="F7" s="147">
        <f>BU!F72</f>
        <v>263485</v>
      </c>
    </row>
    <row r="8" spans="1:26" ht="15" customHeight="1">
      <c r="B8" s="148" t="s">
        <v>421</v>
      </c>
      <c r="C8" s="145"/>
      <c r="D8" s="243"/>
      <c r="E8" s="146"/>
      <c r="F8" s="147"/>
    </row>
    <row r="9" spans="1:26" ht="15" customHeight="1">
      <c r="B9" s="148" t="s">
        <v>422</v>
      </c>
      <c r="C9" s="150"/>
      <c r="D9" s="243"/>
      <c r="E9" s="146"/>
      <c r="F9" s="147"/>
    </row>
    <row r="10" spans="1:26" ht="15" customHeight="1">
      <c r="B10" s="149" t="s">
        <v>423</v>
      </c>
      <c r="C10" s="150"/>
      <c r="D10" s="243"/>
      <c r="E10" s="146"/>
      <c r="F10" s="147"/>
    </row>
    <row r="11" spans="1:26" ht="15" customHeight="1">
      <c r="B11" s="149" t="s">
        <v>424</v>
      </c>
      <c r="C11" s="145">
        <v>2003</v>
      </c>
      <c r="D11" s="243"/>
      <c r="E11" s="253">
        <v>0</v>
      </c>
      <c r="F11" s="254">
        <v>0</v>
      </c>
    </row>
    <row r="12" spans="1:26" ht="15" customHeight="1">
      <c r="B12" s="149" t="s">
        <v>425</v>
      </c>
      <c r="C12" s="145">
        <v>2004</v>
      </c>
      <c r="D12" s="243"/>
      <c r="E12" s="253">
        <v>0</v>
      </c>
      <c r="F12" s="254">
        <v>0</v>
      </c>
    </row>
    <row r="13" spans="1:26" ht="15" customHeight="1">
      <c r="B13" s="149" t="s">
        <v>426</v>
      </c>
      <c r="C13" s="145"/>
      <c r="D13" s="243"/>
      <c r="E13" s="146"/>
      <c r="F13" s="147"/>
    </row>
    <row r="14" spans="1:26" ht="15" customHeight="1">
      <c r="B14" s="149" t="s">
        <v>427</v>
      </c>
      <c r="C14" s="145">
        <v>2005</v>
      </c>
      <c r="D14" s="243"/>
      <c r="E14" s="253">
        <v>0</v>
      </c>
      <c r="F14" s="254">
        <v>0</v>
      </c>
    </row>
    <row r="15" spans="1:26" ht="15" customHeight="1">
      <c r="B15" s="151" t="s">
        <v>428</v>
      </c>
      <c r="C15" s="150">
        <v>2006</v>
      </c>
      <c r="D15" s="243"/>
      <c r="E15" s="253">
        <v>0</v>
      </c>
      <c r="F15" s="254">
        <v>0</v>
      </c>
    </row>
    <row r="16" spans="1:26" ht="15" customHeight="1">
      <c r="B16" s="149" t="s">
        <v>429</v>
      </c>
      <c r="C16" s="150"/>
      <c r="D16" s="243"/>
      <c r="E16" s="146"/>
      <c r="F16" s="147"/>
    </row>
    <row r="17" spans="2:8" ht="15" customHeight="1">
      <c r="B17" s="149" t="s">
        <v>427</v>
      </c>
      <c r="C17" s="150">
        <v>2007</v>
      </c>
      <c r="D17" s="243"/>
      <c r="E17" s="253">
        <v>0</v>
      </c>
      <c r="F17" s="254">
        <v>0</v>
      </c>
    </row>
    <row r="18" spans="2:8" ht="15" customHeight="1">
      <c r="B18" s="151" t="s">
        <v>428</v>
      </c>
      <c r="C18" s="150">
        <v>2008</v>
      </c>
      <c r="D18" s="243"/>
      <c r="E18" s="253">
        <v>0</v>
      </c>
      <c r="F18" s="254">
        <v>0</v>
      </c>
    </row>
    <row r="19" spans="2:8" ht="15" customHeight="1">
      <c r="B19" s="149" t="s">
        <v>189</v>
      </c>
      <c r="C19" s="150"/>
      <c r="D19" s="243"/>
      <c r="E19" s="146"/>
      <c r="F19" s="147"/>
      <c r="H19" s="72"/>
    </row>
    <row r="20" spans="2:8" ht="15" customHeight="1">
      <c r="B20" s="149" t="s">
        <v>427</v>
      </c>
      <c r="C20" s="150">
        <v>2009</v>
      </c>
      <c r="D20" s="243"/>
      <c r="E20" s="253">
        <v>0</v>
      </c>
      <c r="F20" s="254">
        <v>0</v>
      </c>
    </row>
    <row r="21" spans="2:8" ht="15" customHeight="1">
      <c r="B21" s="151" t="s">
        <v>428</v>
      </c>
      <c r="C21" s="150">
        <v>2010</v>
      </c>
      <c r="D21" s="243"/>
      <c r="E21" s="253">
        <v>0</v>
      </c>
      <c r="F21" s="254">
        <v>0</v>
      </c>
      <c r="H21" s="72"/>
    </row>
    <row r="22" spans="2:8" ht="15" customHeight="1">
      <c r="B22" s="148" t="s">
        <v>430</v>
      </c>
      <c r="C22" s="145"/>
      <c r="D22" s="243"/>
      <c r="E22" s="146"/>
      <c r="F22" s="147"/>
    </row>
    <row r="23" spans="2:8" ht="15" customHeight="1">
      <c r="B23" s="149" t="s">
        <v>190</v>
      </c>
      <c r="C23" s="145"/>
      <c r="D23" s="243"/>
      <c r="E23" s="146"/>
      <c r="F23" s="147"/>
    </row>
    <row r="24" spans="2:8" ht="15" customHeight="1">
      <c r="B24" s="149" t="s">
        <v>427</v>
      </c>
      <c r="C24" s="145">
        <v>2011</v>
      </c>
      <c r="D24" s="243"/>
      <c r="E24" s="253">
        <v>0</v>
      </c>
      <c r="F24" s="254">
        <v>0</v>
      </c>
    </row>
    <row r="25" spans="2:8" ht="15" customHeight="1">
      <c r="B25" s="151" t="s">
        <v>428</v>
      </c>
      <c r="C25" s="145">
        <v>2012</v>
      </c>
      <c r="D25" s="243"/>
      <c r="E25" s="253">
        <v>0</v>
      </c>
      <c r="F25" s="254">
        <v>0</v>
      </c>
    </row>
    <row r="26" spans="2:8" ht="15" customHeight="1">
      <c r="B26" s="154" t="s">
        <v>191</v>
      </c>
      <c r="C26" s="145"/>
      <c r="D26" s="243"/>
      <c r="E26" s="146"/>
      <c r="F26" s="147"/>
    </row>
    <row r="27" spans="2:8" ht="15" customHeight="1">
      <c r="B27" s="149" t="s">
        <v>427</v>
      </c>
      <c r="C27" s="145">
        <v>2013</v>
      </c>
      <c r="D27" s="243"/>
      <c r="E27" s="253">
        <v>0</v>
      </c>
      <c r="F27" s="254">
        <v>0</v>
      </c>
    </row>
    <row r="28" spans="2:8" ht="15" customHeight="1">
      <c r="B28" s="151" t="s">
        <v>428</v>
      </c>
      <c r="C28" s="145">
        <v>2014</v>
      </c>
      <c r="D28" s="243"/>
      <c r="E28" s="253">
        <v>0</v>
      </c>
      <c r="F28" s="254">
        <v>0</v>
      </c>
    </row>
    <row r="29" spans="2:8" ht="15" customHeight="1">
      <c r="B29" s="154" t="s">
        <v>192</v>
      </c>
      <c r="C29" s="145"/>
      <c r="D29" s="243"/>
      <c r="E29" s="146"/>
      <c r="F29" s="147"/>
    </row>
    <row r="30" spans="2:8" ht="15" customHeight="1">
      <c r="B30" s="149" t="s">
        <v>427</v>
      </c>
      <c r="C30" s="145">
        <v>2015</v>
      </c>
      <c r="D30" s="243"/>
      <c r="E30" s="253">
        <v>0</v>
      </c>
      <c r="F30" s="254">
        <v>0</v>
      </c>
    </row>
    <row r="31" spans="2:8" ht="15" customHeight="1">
      <c r="B31" s="151" t="s">
        <v>428</v>
      </c>
      <c r="C31" s="145">
        <v>2016</v>
      </c>
      <c r="D31" s="243"/>
      <c r="E31" s="253">
        <v>0</v>
      </c>
      <c r="F31" s="254">
        <v>0</v>
      </c>
    </row>
    <row r="32" spans="2:8" ht="15" customHeight="1">
      <c r="B32" s="155" t="s">
        <v>193</v>
      </c>
      <c r="C32" s="145"/>
      <c r="D32" s="243"/>
      <c r="E32" s="146"/>
      <c r="F32" s="147"/>
    </row>
    <row r="33" spans="2:8" ht="15" customHeight="1">
      <c r="B33" s="149" t="s">
        <v>427</v>
      </c>
      <c r="C33" s="150">
        <v>2017</v>
      </c>
      <c r="D33" s="243"/>
      <c r="E33" s="253">
        <v>0</v>
      </c>
      <c r="F33" s="254">
        <v>0</v>
      </c>
    </row>
    <row r="34" spans="2:8" ht="15" customHeight="1">
      <c r="B34" s="151" t="s">
        <v>428</v>
      </c>
      <c r="C34" s="150">
        <v>2018</v>
      </c>
      <c r="D34" s="243"/>
      <c r="E34" s="253">
        <v>0</v>
      </c>
      <c r="F34" s="254">
        <v>0</v>
      </c>
    </row>
    <row r="35" spans="2:8" ht="15" customHeight="1">
      <c r="B35" s="158" t="s">
        <v>431</v>
      </c>
      <c r="C35" s="150">
        <v>2019</v>
      </c>
      <c r="D35" s="243"/>
      <c r="E35" s="146">
        <f>IF((E11+E14+E17+E20+E24+E27+E30+E33)-(E12+E15+E18+E21+E25+E28+E31+E34)&gt;0,(E11+E14+E17+E20+E24+E27+E30+E33)-(E12+E15+E18+E21+E25+E28+E31+E34),0)</f>
        <v>0</v>
      </c>
      <c r="F35" s="147">
        <f>IF((F11+F14+F17+F20+F24+F27+F30+F33)-(F12+F15+F18+F21+F25+F28+F31+F34)&gt;0,(F11+F14+F17+F20+F24+F27+F30+F33)-(F12+F15+F18+F21+F25+F28+F31+F34),0)</f>
        <v>0</v>
      </c>
      <c r="H35" s="72"/>
    </row>
    <row r="36" spans="2:8" ht="15" customHeight="1">
      <c r="B36" s="157" t="s">
        <v>432</v>
      </c>
      <c r="C36" s="145">
        <v>2020</v>
      </c>
      <c r="D36" s="243"/>
      <c r="E36" s="146">
        <f>IF((E11+E14+E17+E20+E24+E27+E30+E33)-(E12+E15+E18+E21+E25+E28+E31+E34)&lt;0,(E12+E15+E18+E21+E25+E28+E31+E34)-(E11+E14+E17+E20+E24+E27+E30+E33),0)</f>
        <v>0</v>
      </c>
      <c r="F36" s="147">
        <f>IF((F11+F14+F17+F20+F24+F27+F30+F33)-(F12+F15+F18+F21+F25+F28+F31+F34)&lt;0,(F12+F15+F18+F21+F25+F28+F31+F34)-(F11+F14+F17+F20+F24+F27+F30+F33),0)</f>
        <v>0</v>
      </c>
    </row>
    <row r="37" spans="2:8" ht="15" customHeight="1">
      <c r="B37" s="164" t="s">
        <v>433</v>
      </c>
      <c r="C37" s="150">
        <v>2021</v>
      </c>
      <c r="D37" s="243"/>
      <c r="E37" s="253">
        <v>0</v>
      </c>
      <c r="F37" s="254">
        <v>0</v>
      </c>
      <c r="H37" s="72"/>
    </row>
    <row r="38" spans="2:8" ht="15" customHeight="1">
      <c r="B38" s="156" t="s">
        <v>434</v>
      </c>
      <c r="C38" s="150">
        <v>2022</v>
      </c>
      <c r="D38" s="243"/>
      <c r="E38" s="146">
        <f>IF(E35&gt;0,E35-E37,0)</f>
        <v>0</v>
      </c>
      <c r="F38" s="147">
        <f>IF(F35&gt;0,F35-F37,0)</f>
        <v>0</v>
      </c>
    </row>
    <row r="39" spans="2:8" ht="15" customHeight="1">
      <c r="B39" s="156" t="s">
        <v>435</v>
      </c>
      <c r="C39" s="150">
        <v>2023</v>
      </c>
      <c r="D39" s="243"/>
      <c r="E39" s="146">
        <f>IF(E36&gt;0,E36+E37,0)</f>
        <v>0</v>
      </c>
      <c r="F39" s="147">
        <f>IF(F36&gt;0,F36+F37,0)</f>
        <v>0</v>
      </c>
    </row>
    <row r="40" spans="2:8" ht="15" customHeight="1">
      <c r="B40" s="148" t="s">
        <v>436</v>
      </c>
      <c r="C40" s="145"/>
      <c r="D40" s="243"/>
      <c r="E40" s="146"/>
      <c r="F40" s="147"/>
    </row>
    <row r="41" spans="2:8" ht="15" customHeight="1">
      <c r="B41" s="156" t="s">
        <v>437</v>
      </c>
      <c r="C41" s="150">
        <v>2024</v>
      </c>
      <c r="D41" s="243"/>
      <c r="E41" s="146">
        <f>IF((E6-E7+E38-E39)&gt;0,E6-E7+E38-E39,0)</f>
        <v>0</v>
      </c>
      <c r="F41" s="147">
        <f>IF((F6-F7+F38-F39)&gt;0,F6-F7+F38-F39,0)</f>
        <v>0</v>
      </c>
    </row>
    <row r="42" spans="2:8" ht="15" customHeight="1">
      <c r="B42" s="156" t="s">
        <v>438</v>
      </c>
      <c r="C42" s="150">
        <v>2025</v>
      </c>
      <c r="D42" s="243"/>
      <c r="E42" s="146">
        <f>IF((E6-E7+E38-E39)&lt;0,E7-E6+E39-E38,0)</f>
        <v>149696</v>
      </c>
      <c r="F42" s="147">
        <f>IF((F6-F7+F38-F39)&lt;0,F7-F6+F39-F38,0)</f>
        <v>263485</v>
      </c>
    </row>
    <row r="43" spans="2:8" ht="15" customHeight="1">
      <c r="B43" s="158" t="s">
        <v>439</v>
      </c>
      <c r="C43" s="150">
        <v>2026</v>
      </c>
      <c r="D43" s="243"/>
      <c r="E43" s="165">
        <f>+E44+E45</f>
        <v>0</v>
      </c>
      <c r="F43" s="166">
        <f>+F44+F45</f>
        <v>0</v>
      </c>
    </row>
    <row r="44" spans="2:8" ht="15" customHeight="1">
      <c r="B44" s="167" t="s">
        <v>440</v>
      </c>
      <c r="C44" s="145">
        <v>2027</v>
      </c>
      <c r="D44" s="243"/>
      <c r="E44" s="253">
        <v>0</v>
      </c>
      <c r="F44" s="254">
        <v>0</v>
      </c>
    </row>
    <row r="45" spans="2:8" ht="15" customHeight="1">
      <c r="B45" s="162" t="s">
        <v>441</v>
      </c>
      <c r="C45" s="163" t="s">
        <v>442</v>
      </c>
      <c r="D45" s="248"/>
      <c r="E45" s="255">
        <v>0</v>
      </c>
      <c r="F45" s="256">
        <v>0</v>
      </c>
    </row>
    <row r="46" spans="2:8" ht="15" customHeight="1">
      <c r="B46" s="73"/>
      <c r="C46" s="71"/>
      <c r="D46" s="71"/>
      <c r="E46" s="73"/>
      <c r="F46" s="73"/>
    </row>
  </sheetData>
  <sheetProtection password="DF8B" sheet="1" objects="1" scenarios="1" formatCells="0" formatColumns="0" formatRows="0"/>
  <mergeCells count="2">
    <mergeCell ref="A1:F1"/>
    <mergeCell ref="B2:F2"/>
  </mergeCells>
  <printOptions horizontalCentered="1"/>
  <pageMargins left="0.39370078740157483" right="0.39370078740157483" top="0.98425196850393704" bottom="0.98425196850393704" header="0.39370078740157483" footer="0.39370078740157483"/>
  <pageSetup paperSize="9" fitToHeight="0" orientation="landscape" r:id="rId1"/>
  <ignoredErrors>
    <ignoredError sqref="C4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showGridLines="0" zoomScale="80" zoomScaleNormal="80" workbookViewId="0">
      <pane ySplit="4" topLeftCell="A5" activePane="bottomLeft" state="frozen"/>
      <selection activeCell="B23" sqref="B23"/>
      <selection pane="bottomLeft" activeCell="B12" sqref="B12"/>
    </sheetView>
  </sheetViews>
  <sheetFormatPr defaultColWidth="0" defaultRowHeight="11.25" zeroHeight="1"/>
  <cols>
    <col min="1" max="1" width="1.5" style="8" customWidth="1"/>
    <col min="2" max="2" width="63.25" style="8" bestFit="1" customWidth="1"/>
    <col min="3" max="3" width="5.125" style="44" customWidth="1"/>
    <col min="4" max="4" width="9.625" style="44" customWidth="1"/>
    <col min="5" max="6" width="15.625" style="8" customWidth="1"/>
    <col min="7" max="7" width="1.5" style="8" customWidth="1"/>
    <col min="8" max="27" width="0" style="8" hidden="1" customWidth="1"/>
    <col min="28" max="16384" width="9" style="8" hidden="1"/>
  </cols>
  <sheetData>
    <row r="1" spans="1:26" s="46" customFormat="1">
      <c r="A1" s="439"/>
      <c r="B1" s="439"/>
      <c r="C1" s="439"/>
      <c r="D1" s="439"/>
      <c r="E1" s="439"/>
      <c r="F1" s="439"/>
      <c r="G1" s="42"/>
      <c r="H1" s="42"/>
      <c r="I1" s="42"/>
      <c r="J1" s="42"/>
      <c r="K1" s="42"/>
      <c r="L1" s="42"/>
      <c r="M1" s="42"/>
      <c r="N1" s="42"/>
      <c r="O1" s="42"/>
      <c r="P1" s="42"/>
      <c r="Q1" s="42"/>
      <c r="R1" s="42"/>
      <c r="S1" s="43"/>
      <c r="T1" s="43"/>
      <c r="U1" s="43"/>
      <c r="V1" s="43"/>
      <c r="W1" s="43"/>
      <c r="X1" s="43"/>
      <c r="Y1" s="43"/>
      <c r="Z1" s="43"/>
    </row>
    <row r="2" spans="1:26" ht="12.75">
      <c r="A2" s="6"/>
      <c r="B2" s="438" t="s">
        <v>99</v>
      </c>
      <c r="C2" s="438"/>
      <c r="D2" s="438"/>
      <c r="E2" s="438"/>
      <c r="F2" s="438"/>
      <c r="G2" s="7"/>
      <c r="H2" s="7"/>
      <c r="I2" s="7"/>
      <c r="J2" s="7"/>
      <c r="K2" s="7"/>
      <c r="L2" s="7"/>
      <c r="M2" s="7"/>
      <c r="N2" s="7"/>
      <c r="O2" s="7"/>
      <c r="P2" s="7"/>
      <c r="Q2" s="7"/>
      <c r="R2" s="7"/>
    </row>
    <row r="3" spans="1:26">
      <c r="A3" s="7"/>
      <c r="B3" s="103" t="str">
        <f>+ID!D2</f>
        <v>JP Sava centar - Beograd</v>
      </c>
      <c r="C3" s="104"/>
      <c r="D3" s="104"/>
      <c r="E3" s="105"/>
      <c r="F3" s="106" t="s">
        <v>80</v>
      </c>
      <c r="G3" s="7"/>
      <c r="H3" s="7"/>
      <c r="I3" s="7"/>
      <c r="J3" s="7"/>
      <c r="K3" s="7"/>
      <c r="L3" s="7"/>
      <c r="M3" s="7"/>
      <c r="N3" s="7"/>
      <c r="O3" s="7"/>
      <c r="P3" s="7"/>
      <c r="Q3" s="7"/>
      <c r="R3" s="7"/>
    </row>
    <row r="4" spans="1:26" ht="24.95" customHeight="1">
      <c r="A4" s="7"/>
      <c r="B4" s="327" t="s">
        <v>3</v>
      </c>
      <c r="C4" s="226" t="s">
        <v>16</v>
      </c>
      <c r="D4" s="226" t="s">
        <v>486</v>
      </c>
      <c r="E4" s="328" t="s">
        <v>524</v>
      </c>
      <c r="F4" s="329" t="s">
        <v>389</v>
      </c>
      <c r="G4" s="7"/>
      <c r="H4" s="7"/>
      <c r="I4" s="7"/>
      <c r="J4" s="7"/>
      <c r="K4" s="7"/>
      <c r="L4" s="7"/>
      <c r="M4" s="7"/>
      <c r="N4" s="7"/>
      <c r="O4" s="7"/>
      <c r="P4" s="7"/>
      <c r="Q4" s="7"/>
      <c r="R4" s="7"/>
    </row>
    <row r="5" spans="1:26" ht="15" customHeight="1">
      <c r="B5" s="330" t="s">
        <v>32</v>
      </c>
      <c r="C5" s="331"/>
      <c r="D5" s="243"/>
      <c r="E5" s="332"/>
      <c r="F5" s="333"/>
    </row>
    <row r="6" spans="1:26" ht="15" customHeight="1">
      <c r="B6" s="168" t="s">
        <v>149</v>
      </c>
      <c r="C6" s="169">
        <v>3001</v>
      </c>
      <c r="D6" s="243"/>
      <c r="E6" s="170">
        <f>SUM(E7:E9)</f>
        <v>577066</v>
      </c>
      <c r="F6" s="171">
        <f>SUM(F7:F9)</f>
        <v>620764</v>
      </c>
    </row>
    <row r="7" spans="1:26" ht="15" customHeight="1">
      <c r="B7" s="172" t="s">
        <v>20</v>
      </c>
      <c r="C7" s="169">
        <v>3002</v>
      </c>
      <c r="D7" s="243"/>
      <c r="E7" s="258">
        <v>543388</v>
      </c>
      <c r="F7" s="334">
        <v>588242</v>
      </c>
    </row>
    <row r="8" spans="1:26" ht="15" customHeight="1">
      <c r="B8" s="172" t="s">
        <v>4</v>
      </c>
      <c r="C8" s="169">
        <v>3003</v>
      </c>
      <c r="D8" s="243"/>
      <c r="E8" s="258">
        <v>1351</v>
      </c>
      <c r="F8" s="334">
        <v>685</v>
      </c>
    </row>
    <row r="9" spans="1:26" ht="15" customHeight="1">
      <c r="B9" s="172" t="s">
        <v>146</v>
      </c>
      <c r="C9" s="169">
        <v>3004</v>
      </c>
      <c r="D9" s="243"/>
      <c r="E9" s="258">
        <v>32327</v>
      </c>
      <c r="F9" s="334">
        <v>31837</v>
      </c>
    </row>
    <row r="10" spans="1:26" ht="15" customHeight="1">
      <c r="B10" s="168" t="s">
        <v>147</v>
      </c>
      <c r="C10" s="169">
        <v>3005</v>
      </c>
      <c r="D10" s="243"/>
      <c r="E10" s="170">
        <f>SUM(E11:E15)</f>
        <v>543988</v>
      </c>
      <c r="F10" s="171">
        <f>SUM(F11:F15)</f>
        <v>611755</v>
      </c>
    </row>
    <row r="11" spans="1:26" ht="15" customHeight="1">
      <c r="B11" s="172" t="s">
        <v>14</v>
      </c>
      <c r="C11" s="169">
        <v>3006</v>
      </c>
      <c r="D11" s="243"/>
      <c r="E11" s="253">
        <v>350064</v>
      </c>
      <c r="F11" s="254">
        <v>379046</v>
      </c>
    </row>
    <row r="12" spans="1:26" ht="15" customHeight="1">
      <c r="B12" s="172" t="s">
        <v>148</v>
      </c>
      <c r="C12" s="169">
        <v>3007</v>
      </c>
      <c r="D12" s="243"/>
      <c r="E12" s="253">
        <v>152679</v>
      </c>
      <c r="F12" s="254">
        <v>168798</v>
      </c>
    </row>
    <row r="13" spans="1:26" ht="15" customHeight="1">
      <c r="B13" s="172" t="s">
        <v>68</v>
      </c>
      <c r="C13" s="169">
        <v>3008</v>
      </c>
      <c r="D13" s="243"/>
      <c r="E13" s="253">
        <v>9332</v>
      </c>
      <c r="F13" s="254">
        <v>3997</v>
      </c>
    </row>
    <row r="14" spans="1:26" ht="15" customHeight="1">
      <c r="B14" s="172" t="s">
        <v>62</v>
      </c>
      <c r="C14" s="169">
        <v>3009</v>
      </c>
      <c r="D14" s="243"/>
      <c r="E14" s="253"/>
      <c r="F14" s="254">
        <v>0</v>
      </c>
    </row>
    <row r="15" spans="1:26" ht="15" customHeight="1">
      <c r="B15" s="172" t="s">
        <v>473</v>
      </c>
      <c r="C15" s="169">
        <v>3010</v>
      </c>
      <c r="D15" s="243"/>
      <c r="E15" s="253">
        <v>31913</v>
      </c>
      <c r="F15" s="254">
        <v>59914</v>
      </c>
    </row>
    <row r="16" spans="1:26" ht="15" customHeight="1">
      <c r="B16" s="168" t="s">
        <v>33</v>
      </c>
      <c r="C16" s="169">
        <v>3011</v>
      </c>
      <c r="D16" s="243"/>
      <c r="E16" s="170">
        <f>IF((E6-E10)&lt;0,0,(E6-E10))</f>
        <v>33078</v>
      </c>
      <c r="F16" s="171">
        <f>IF((F6-F10)&lt;0,0,(F6-F10))</f>
        <v>9009</v>
      </c>
    </row>
    <row r="17" spans="2:8" ht="15" customHeight="1">
      <c r="B17" s="168" t="s">
        <v>34</v>
      </c>
      <c r="C17" s="169">
        <v>3012</v>
      </c>
      <c r="D17" s="243"/>
      <c r="E17" s="170">
        <f>IF((E10-E6)&lt;0,0,(E10-E6))</f>
        <v>0</v>
      </c>
      <c r="F17" s="171">
        <f>IF((F10-F6)&lt;0,0,(F10-F6))</f>
        <v>0</v>
      </c>
    </row>
    <row r="18" spans="2:8" ht="15" customHeight="1">
      <c r="B18" s="173" t="s">
        <v>35</v>
      </c>
      <c r="C18" s="169"/>
      <c r="D18" s="243"/>
      <c r="E18" s="170"/>
      <c r="F18" s="171"/>
    </row>
    <row r="19" spans="2:8" ht="15" customHeight="1">
      <c r="B19" s="168" t="s">
        <v>36</v>
      </c>
      <c r="C19" s="169">
        <v>3013</v>
      </c>
      <c r="D19" s="243"/>
      <c r="E19" s="170">
        <f>SUM(E20:E24)</f>
        <v>0</v>
      </c>
      <c r="F19" s="171">
        <f>SUM(F20:F24)</f>
        <v>18216</v>
      </c>
      <c r="H19" s="45"/>
    </row>
    <row r="20" spans="2:8" ht="15" customHeight="1">
      <c r="B20" s="172" t="s">
        <v>90</v>
      </c>
      <c r="C20" s="169">
        <v>3014</v>
      </c>
      <c r="D20" s="243"/>
      <c r="E20" s="258">
        <v>0</v>
      </c>
      <c r="F20" s="334">
        <v>0</v>
      </c>
    </row>
    <row r="21" spans="2:8" ht="15" customHeight="1">
      <c r="B21" s="172" t="s">
        <v>474</v>
      </c>
      <c r="C21" s="169">
        <v>3015</v>
      </c>
      <c r="D21" s="243"/>
      <c r="E21" s="258">
        <v>0</v>
      </c>
      <c r="F21" s="334">
        <v>0</v>
      </c>
      <c r="H21" s="45"/>
    </row>
    <row r="22" spans="2:8" ht="15" customHeight="1">
      <c r="B22" s="172" t="s">
        <v>17</v>
      </c>
      <c r="C22" s="169">
        <v>3016</v>
      </c>
      <c r="D22" s="243"/>
      <c r="E22" s="258">
        <v>0</v>
      </c>
      <c r="F22" s="334">
        <v>18216</v>
      </c>
    </row>
    <row r="23" spans="2:8" ht="15" customHeight="1">
      <c r="B23" s="172" t="s">
        <v>63</v>
      </c>
      <c r="C23" s="169">
        <v>3017</v>
      </c>
      <c r="D23" s="243"/>
      <c r="E23" s="258">
        <v>0</v>
      </c>
      <c r="F23" s="334">
        <v>0</v>
      </c>
    </row>
    <row r="24" spans="2:8" ht="15" customHeight="1">
      <c r="B24" s="172" t="s">
        <v>18</v>
      </c>
      <c r="C24" s="169">
        <v>3018</v>
      </c>
      <c r="D24" s="243"/>
      <c r="E24" s="258">
        <v>0</v>
      </c>
      <c r="F24" s="334">
        <v>0</v>
      </c>
    </row>
    <row r="25" spans="2:8" ht="15" customHeight="1">
      <c r="B25" s="168" t="s">
        <v>47</v>
      </c>
      <c r="C25" s="169">
        <v>3019</v>
      </c>
      <c r="D25" s="243"/>
      <c r="E25" s="170">
        <f>SUM(E26:E28)</f>
        <v>29970</v>
      </c>
      <c r="F25" s="171">
        <f>SUM(F26:F28)</f>
        <v>3226</v>
      </c>
    </row>
    <row r="26" spans="2:8" ht="15" customHeight="1">
      <c r="B26" s="172" t="s">
        <v>19</v>
      </c>
      <c r="C26" s="169">
        <v>3020</v>
      </c>
      <c r="D26" s="243"/>
      <c r="E26" s="258">
        <v>0</v>
      </c>
      <c r="F26" s="334">
        <v>0</v>
      </c>
    </row>
    <row r="27" spans="2:8" ht="15" customHeight="1">
      <c r="B27" s="172" t="s">
        <v>475</v>
      </c>
      <c r="C27" s="169">
        <v>3021</v>
      </c>
      <c r="D27" s="243"/>
      <c r="E27" s="258">
        <v>8064</v>
      </c>
      <c r="F27" s="334">
        <v>3226</v>
      </c>
    </row>
    <row r="28" spans="2:8" ht="15" customHeight="1">
      <c r="B28" s="172" t="s">
        <v>140</v>
      </c>
      <c r="C28" s="169">
        <v>3022</v>
      </c>
      <c r="D28" s="243"/>
      <c r="E28" s="258">
        <v>21906</v>
      </c>
      <c r="F28" s="334">
        <v>0</v>
      </c>
    </row>
    <row r="29" spans="2:8" ht="15" customHeight="1">
      <c r="B29" s="168" t="s">
        <v>48</v>
      </c>
      <c r="C29" s="169">
        <v>3023</v>
      </c>
      <c r="D29" s="243"/>
      <c r="E29" s="170">
        <f>IF((E19-E25)&lt;0,0,(E19-E25))</f>
        <v>0</v>
      </c>
      <c r="F29" s="171">
        <f>IF((F19-F25)&lt;0,0,(F19-F25))</f>
        <v>14990</v>
      </c>
    </row>
    <row r="30" spans="2:8" ht="15" customHeight="1">
      <c r="B30" s="168" t="s">
        <v>49</v>
      </c>
      <c r="C30" s="169">
        <v>3024</v>
      </c>
      <c r="D30" s="243"/>
      <c r="E30" s="170">
        <f>IF((E25-E19)&lt;0,0,(E25-E19))</f>
        <v>29970</v>
      </c>
      <c r="F30" s="171">
        <f>IF((F25-F19)&lt;0,0,(F25-F19))</f>
        <v>0</v>
      </c>
    </row>
    <row r="31" spans="2:8" ht="15" customHeight="1">
      <c r="B31" s="173" t="s">
        <v>46</v>
      </c>
      <c r="C31" s="169"/>
      <c r="D31" s="243"/>
      <c r="E31" s="170"/>
      <c r="F31" s="171"/>
    </row>
    <row r="32" spans="2:8" ht="15" customHeight="1">
      <c r="B32" s="168" t="s">
        <v>45</v>
      </c>
      <c r="C32" s="169">
        <v>3025</v>
      </c>
      <c r="D32" s="243"/>
      <c r="E32" s="170">
        <f>SUM(E33:E37)</f>
        <v>261</v>
      </c>
      <c r="F32" s="171">
        <f>SUM(F33:F37)</f>
        <v>269</v>
      </c>
    </row>
    <row r="33" spans="2:6" ht="15" customHeight="1">
      <c r="B33" s="172" t="s">
        <v>141</v>
      </c>
      <c r="C33" s="169">
        <v>3026</v>
      </c>
      <c r="D33" s="243"/>
      <c r="E33" s="258">
        <v>0</v>
      </c>
      <c r="F33" s="334">
        <v>0</v>
      </c>
    </row>
    <row r="34" spans="2:6" ht="15" customHeight="1">
      <c r="B34" s="172" t="s">
        <v>443</v>
      </c>
      <c r="C34" s="169">
        <v>3027</v>
      </c>
      <c r="D34" s="243"/>
      <c r="E34" s="258">
        <v>0</v>
      </c>
      <c r="F34" s="334">
        <v>0</v>
      </c>
    </row>
    <row r="35" spans="2:6" ht="15" customHeight="1">
      <c r="B35" s="172" t="s">
        <v>444</v>
      </c>
      <c r="C35" s="169">
        <v>3028</v>
      </c>
      <c r="D35" s="243"/>
      <c r="E35" s="258">
        <v>0</v>
      </c>
      <c r="F35" s="334">
        <v>0</v>
      </c>
    </row>
    <row r="36" spans="2:6" ht="15" customHeight="1">
      <c r="B36" s="172" t="s">
        <v>91</v>
      </c>
      <c r="C36" s="169">
        <v>3029</v>
      </c>
      <c r="D36" s="243"/>
      <c r="E36" s="258">
        <v>0</v>
      </c>
      <c r="F36" s="334">
        <v>0</v>
      </c>
    </row>
    <row r="37" spans="2:6" ht="15" customHeight="1">
      <c r="B37" s="172" t="s">
        <v>66</v>
      </c>
      <c r="C37" s="169">
        <v>3030</v>
      </c>
      <c r="D37" s="243"/>
      <c r="E37" s="258">
        <v>261</v>
      </c>
      <c r="F37" s="334">
        <v>269</v>
      </c>
    </row>
    <row r="38" spans="2:6" ht="15" customHeight="1">
      <c r="B38" s="168" t="s">
        <v>44</v>
      </c>
      <c r="C38" s="169">
        <v>3031</v>
      </c>
      <c r="D38" s="243"/>
      <c r="E38" s="170">
        <f>SUM(E39:E44)</f>
        <v>0</v>
      </c>
      <c r="F38" s="171">
        <f>SUM(F39:F44)</f>
        <v>0</v>
      </c>
    </row>
    <row r="39" spans="2:6" ht="15" customHeight="1">
      <c r="B39" s="172" t="s">
        <v>142</v>
      </c>
      <c r="C39" s="169">
        <v>3032</v>
      </c>
      <c r="D39" s="243"/>
      <c r="E39" s="258">
        <v>0</v>
      </c>
      <c r="F39" s="334">
        <v>0</v>
      </c>
    </row>
    <row r="40" spans="2:6" ht="15" customHeight="1">
      <c r="B40" s="172" t="s">
        <v>445</v>
      </c>
      <c r="C40" s="169">
        <v>3033</v>
      </c>
      <c r="D40" s="243"/>
      <c r="E40" s="258">
        <v>0</v>
      </c>
      <c r="F40" s="334">
        <v>0</v>
      </c>
    </row>
    <row r="41" spans="2:6" ht="15" customHeight="1">
      <c r="B41" s="172" t="s">
        <v>446</v>
      </c>
      <c r="C41" s="169">
        <v>3034</v>
      </c>
      <c r="D41" s="243"/>
      <c r="E41" s="258">
        <v>0</v>
      </c>
      <c r="F41" s="334">
        <v>0</v>
      </c>
    </row>
    <row r="42" spans="2:6" ht="15" customHeight="1">
      <c r="B42" s="172" t="s">
        <v>447</v>
      </c>
      <c r="C42" s="169">
        <v>3035</v>
      </c>
      <c r="D42" s="243"/>
      <c r="E42" s="258">
        <v>0</v>
      </c>
      <c r="F42" s="334">
        <v>0</v>
      </c>
    </row>
    <row r="43" spans="2:6" ht="15" customHeight="1">
      <c r="B43" s="172" t="s">
        <v>143</v>
      </c>
      <c r="C43" s="169">
        <v>3036</v>
      </c>
      <c r="D43" s="243"/>
      <c r="E43" s="258">
        <v>0</v>
      </c>
      <c r="F43" s="334">
        <v>0</v>
      </c>
    </row>
    <row r="44" spans="2:6" ht="15" customHeight="1">
      <c r="B44" s="172" t="s">
        <v>144</v>
      </c>
      <c r="C44" s="169">
        <v>3037</v>
      </c>
      <c r="D44" s="243"/>
      <c r="E44" s="258">
        <v>0</v>
      </c>
      <c r="F44" s="334">
        <v>0</v>
      </c>
    </row>
    <row r="45" spans="2:6" ht="15" customHeight="1">
      <c r="B45" s="168" t="s">
        <v>50</v>
      </c>
      <c r="C45" s="169">
        <v>3038</v>
      </c>
      <c r="D45" s="243"/>
      <c r="E45" s="170">
        <f>IF((E32-E38)&lt;0,0,(E32-E38))</f>
        <v>261</v>
      </c>
      <c r="F45" s="171">
        <f>IF((F32-F38)&lt;0,0,(F32-F38))</f>
        <v>269</v>
      </c>
    </row>
    <row r="46" spans="2:6" ht="15" customHeight="1">
      <c r="B46" s="168" t="s">
        <v>51</v>
      </c>
      <c r="C46" s="169">
        <v>3039</v>
      </c>
      <c r="D46" s="243"/>
      <c r="E46" s="170">
        <f>IF((E38-E32)&lt;0,0,(E38-E32))</f>
        <v>0</v>
      </c>
      <c r="F46" s="171">
        <f>IF((F38-F32)&lt;0,0,(F38-F32))</f>
        <v>0</v>
      </c>
    </row>
    <row r="47" spans="2:6" ht="15" customHeight="1">
      <c r="B47" s="173" t="s">
        <v>43</v>
      </c>
      <c r="C47" s="169">
        <v>3040</v>
      </c>
      <c r="D47" s="243"/>
      <c r="E47" s="174">
        <f>E6+E19+E32</f>
        <v>577327</v>
      </c>
      <c r="F47" s="175">
        <f>F6+F19+F32</f>
        <v>639249</v>
      </c>
    </row>
    <row r="48" spans="2:6" ht="15" customHeight="1">
      <c r="B48" s="173" t="s">
        <v>42</v>
      </c>
      <c r="C48" s="169">
        <v>3041</v>
      </c>
      <c r="D48" s="243"/>
      <c r="E48" s="174">
        <f>E10+E25+E38</f>
        <v>573958</v>
      </c>
      <c r="F48" s="175">
        <f>F10+F25+F38</f>
        <v>614981</v>
      </c>
    </row>
    <row r="49" spans="2:6" ht="15" customHeight="1">
      <c r="B49" s="173" t="s">
        <v>13</v>
      </c>
      <c r="C49" s="169">
        <v>3042</v>
      </c>
      <c r="D49" s="243"/>
      <c r="E49" s="174">
        <f>IF((E47-E48)&lt;0,0,(E47-E48))</f>
        <v>3369</v>
      </c>
      <c r="F49" s="175">
        <f>IF((F47-F48)&lt;0,0,(F47-F48))</f>
        <v>24268</v>
      </c>
    </row>
    <row r="50" spans="2:6" ht="15" customHeight="1">
      <c r="B50" s="173" t="s">
        <v>41</v>
      </c>
      <c r="C50" s="169">
        <v>3043</v>
      </c>
      <c r="D50" s="243"/>
      <c r="E50" s="174">
        <f>IF((E48-E47)&lt;0,0,(E48-E47))</f>
        <v>0</v>
      </c>
      <c r="F50" s="175">
        <f>IF((F48-F47)&lt;0,0,(F48-F47))</f>
        <v>0</v>
      </c>
    </row>
    <row r="51" spans="2:6" ht="15" customHeight="1">
      <c r="B51" s="173" t="s">
        <v>40</v>
      </c>
      <c r="C51" s="169">
        <v>3044</v>
      </c>
      <c r="D51" s="243"/>
      <c r="E51" s="257">
        <v>59699</v>
      </c>
      <c r="F51" s="335">
        <v>35053</v>
      </c>
    </row>
    <row r="52" spans="2:6" ht="15" customHeight="1">
      <c r="B52" s="176" t="s">
        <v>39</v>
      </c>
      <c r="C52" s="169">
        <v>3045</v>
      </c>
      <c r="D52" s="243"/>
      <c r="E52" s="257">
        <v>361</v>
      </c>
      <c r="F52" s="335">
        <v>651</v>
      </c>
    </row>
    <row r="53" spans="2:6" ht="15" customHeight="1">
      <c r="B53" s="176" t="s">
        <v>38</v>
      </c>
      <c r="C53" s="169">
        <v>3046</v>
      </c>
      <c r="D53" s="243"/>
      <c r="E53" s="257">
        <v>151</v>
      </c>
      <c r="F53" s="335">
        <v>273</v>
      </c>
    </row>
    <row r="54" spans="2:6" ht="15" customHeight="1">
      <c r="B54" s="177" t="s">
        <v>37</v>
      </c>
      <c r="C54" s="178">
        <v>3047</v>
      </c>
      <c r="D54" s="248"/>
      <c r="E54" s="179">
        <f>E49-E50+E51+E52-E53</f>
        <v>63278</v>
      </c>
      <c r="F54" s="180">
        <f>F49-F50+F51+F52-F53</f>
        <v>59699</v>
      </c>
    </row>
    <row r="55" spans="2:6"/>
  </sheetData>
  <sheetProtection password="DF8B" sheet="1" objects="1" scenarios="1" formatCells="0" formatColumns="0" formatRows="0"/>
  <mergeCells count="2">
    <mergeCell ref="A1:F1"/>
    <mergeCell ref="B2:F2"/>
  </mergeCells>
  <phoneticPr fontId="0" type="noConversion"/>
  <printOptions horizontalCentered="1"/>
  <pageMargins left="0.39370078740157483" right="0.39370078740157483" top="0.98425196850393704" bottom="0.98425196850393704" header="0.39370078740157483" footer="0.3937007874015748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462"/>
  <sheetViews>
    <sheetView showGridLines="0" topLeftCell="I1" zoomScale="80" zoomScaleNormal="80" workbookViewId="0">
      <pane ySplit="5" topLeftCell="A21" activePane="bottomLeft" state="frozen"/>
      <selection activeCell="B23" sqref="B23"/>
      <selection pane="bottomLeft" activeCell="K36" sqref="K36"/>
    </sheetView>
  </sheetViews>
  <sheetFormatPr defaultColWidth="0" defaultRowHeight="11.25" customHeight="1" zeroHeight="1"/>
  <cols>
    <col min="1" max="1" width="1.375" style="188" customWidth="1"/>
    <col min="2" max="2" width="53.625" style="266" customWidth="1"/>
    <col min="3" max="3" width="9.5" style="266" bestFit="1" customWidth="1"/>
    <col min="4" max="4" width="3.875" style="302" bestFit="1" customWidth="1"/>
    <col min="5" max="5" width="12.125" style="266" bestFit="1" customWidth="1"/>
    <col min="6" max="6" width="3.875" style="302" bestFit="1" customWidth="1"/>
    <col min="7" max="7" width="8.875" style="266" customWidth="1"/>
    <col min="8" max="8" width="3.875" style="302" bestFit="1" customWidth="1"/>
    <col min="9" max="9" width="8.875" style="266" customWidth="1"/>
    <col min="10" max="10" width="3.875" style="302" bestFit="1" customWidth="1"/>
    <col min="11" max="11" width="10.875" style="266" customWidth="1"/>
    <col min="12" max="12" width="3.875" style="302" bestFit="1" customWidth="1"/>
    <col min="13" max="13" width="8.875" style="266" customWidth="1"/>
    <col min="14" max="14" width="3.875" style="302" bestFit="1" customWidth="1"/>
    <col min="15" max="15" width="12" style="266" customWidth="1"/>
    <col min="16" max="16" width="3.875" style="302" bestFit="1" customWidth="1"/>
    <col min="17" max="17" width="13.125" style="266" customWidth="1"/>
    <col min="18" max="18" width="3.875" style="302" bestFit="1" customWidth="1"/>
    <col min="19" max="19" width="10" style="266" bestFit="1" customWidth="1"/>
    <col min="20" max="20" width="3.875" style="302" bestFit="1" customWidth="1"/>
    <col min="21" max="21" width="10.75" style="266" customWidth="1"/>
    <col min="22" max="22" width="3.875" style="302" bestFit="1" customWidth="1"/>
    <col min="23" max="23" width="12.75" style="266" customWidth="1"/>
    <col min="24" max="24" width="4" style="302" bestFit="1" customWidth="1"/>
    <col min="25" max="25" width="12" style="266" customWidth="1"/>
    <col min="26" max="26" width="3.875" style="302" bestFit="1" customWidth="1"/>
    <col min="27" max="27" width="12" style="266" customWidth="1"/>
    <col min="28" max="28" width="3.875" style="302" bestFit="1" customWidth="1"/>
    <col min="29" max="29" width="12.25" style="266" customWidth="1"/>
    <col min="30" max="30" width="5" style="302" customWidth="1"/>
    <col min="31" max="31" width="10" style="266" customWidth="1"/>
    <col min="32" max="32" width="5.875" style="302" customWidth="1"/>
    <col min="33" max="33" width="11.375" style="266" customWidth="1"/>
    <col min="34" max="34" width="1.625" style="188" customWidth="1"/>
    <col min="35" max="35" width="1.625" style="265" hidden="1" customWidth="1"/>
    <col min="36" max="36" width="44.75" style="266" hidden="1" customWidth="1"/>
    <col min="37" max="37" width="10.5" style="266" hidden="1" customWidth="1"/>
    <col min="38" max="38" width="8.125" style="267" hidden="1" customWidth="1"/>
    <col min="39" max="39" width="1.375" style="266" hidden="1" customWidth="1"/>
    <col min="40" max="40" width="8.125" style="267" hidden="1" customWidth="1"/>
    <col min="41" max="41" width="1.375" style="266" hidden="1" customWidth="1"/>
    <col min="42" max="42" width="8.125" style="267" hidden="1" customWidth="1"/>
    <col min="43" max="43" width="1.375" style="266" hidden="1" customWidth="1"/>
    <col min="44" max="44" width="8.125" style="267" hidden="1" customWidth="1"/>
    <col min="45" max="45" width="1.375" style="266" hidden="1" customWidth="1"/>
    <col min="46" max="46" width="8.125" style="267" hidden="1" customWidth="1"/>
    <col min="47" max="47" width="1.375" style="266" hidden="1" customWidth="1"/>
    <col min="48" max="48" width="8.125" style="267" hidden="1" customWidth="1"/>
    <col min="49" max="49" width="1.375" style="266" hidden="1" customWidth="1"/>
    <col min="50" max="50" width="8.125" style="267" hidden="1" customWidth="1"/>
    <col min="51" max="51" width="1" style="266" hidden="1" customWidth="1"/>
    <col min="52" max="52" width="8.125" style="267" hidden="1" customWidth="1"/>
    <col min="53" max="53" width="1" style="266" hidden="1" customWidth="1"/>
    <col min="54" max="54" width="8.125" style="267" hidden="1" customWidth="1"/>
    <col min="55" max="55" width="1" style="266" hidden="1" customWidth="1"/>
    <col min="56" max="56" width="8.125" style="267" hidden="1" customWidth="1"/>
    <col min="57" max="57" width="1.25" style="266" hidden="1" customWidth="1"/>
    <col min="58" max="58" width="8.75" style="267" hidden="1" customWidth="1"/>
    <col min="59" max="59" width="1.25" style="266" hidden="1" customWidth="1"/>
    <col min="60" max="60" width="8.125" style="267" hidden="1" customWidth="1"/>
    <col min="61" max="61" width="1.375" style="266" hidden="1" customWidth="1"/>
    <col min="62" max="62" width="11.5" style="267" hidden="1" customWidth="1"/>
    <col min="63" max="63" width="1.5" style="266" hidden="1" customWidth="1"/>
    <col min="64" max="132" width="0" style="266" hidden="1" customWidth="1"/>
    <col min="133" max="16384" width="9" style="266" hidden="1"/>
  </cols>
  <sheetData>
    <row r="1" spans="1:132" s="188" customFormat="1">
      <c r="AI1" s="259"/>
    </row>
    <row r="2" spans="1:132" ht="14.25">
      <c r="B2" s="446" t="s">
        <v>98</v>
      </c>
      <c r="C2" s="446"/>
      <c r="D2" s="446"/>
      <c r="E2" s="446"/>
      <c r="F2" s="446"/>
      <c r="G2" s="446"/>
      <c r="H2" s="446"/>
      <c r="I2" s="446"/>
      <c r="J2" s="446"/>
      <c r="K2" s="446"/>
      <c r="L2" s="446"/>
      <c r="M2" s="446"/>
      <c r="N2" s="446"/>
      <c r="O2" s="446"/>
      <c r="P2" s="260"/>
      <c r="Q2" s="261"/>
      <c r="R2" s="261"/>
      <c r="S2" s="261"/>
      <c r="T2" s="261"/>
      <c r="U2" s="261"/>
      <c r="V2" s="260"/>
      <c r="W2" s="261"/>
      <c r="X2" s="260"/>
      <c r="Y2" s="262"/>
      <c r="Z2" s="263"/>
      <c r="AA2" s="262"/>
      <c r="AB2" s="263"/>
      <c r="AC2" s="262"/>
      <c r="AD2" s="263"/>
      <c r="AE2" s="262"/>
      <c r="AF2" s="263"/>
      <c r="AG2" s="264" t="s">
        <v>26</v>
      </c>
      <c r="AH2" s="262"/>
    </row>
    <row r="3" spans="1:132" s="276" customFormat="1">
      <c r="A3" s="188"/>
      <c r="B3" s="231" t="str">
        <f>+ID!D2</f>
        <v>JP Sava centar - Beograd</v>
      </c>
      <c r="C3" s="268"/>
      <c r="D3" s="269"/>
      <c r="E3" s="270"/>
      <c r="F3" s="271"/>
      <c r="G3" s="270"/>
      <c r="H3" s="271"/>
      <c r="I3" s="270"/>
      <c r="J3" s="271"/>
      <c r="K3" s="270"/>
      <c r="L3" s="271"/>
      <c r="M3" s="270"/>
      <c r="N3" s="271"/>
      <c r="O3" s="270"/>
      <c r="P3" s="272"/>
      <c r="Q3" s="273"/>
      <c r="R3" s="274"/>
      <c r="S3" s="273"/>
      <c r="T3" s="272"/>
      <c r="U3" s="273"/>
      <c r="V3" s="272"/>
      <c r="W3" s="273"/>
      <c r="X3" s="272"/>
      <c r="Y3" s="273"/>
      <c r="Z3" s="272"/>
      <c r="AA3" s="273"/>
      <c r="AB3" s="272"/>
      <c r="AC3" s="273"/>
      <c r="AD3" s="272"/>
      <c r="AE3" s="273"/>
      <c r="AF3" s="272"/>
      <c r="AG3" s="275" t="s">
        <v>25</v>
      </c>
      <c r="AH3" s="275"/>
      <c r="AI3" s="265"/>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row>
    <row r="4" spans="1:132" s="276" customFormat="1" ht="11.25" customHeight="1">
      <c r="A4" s="188"/>
      <c r="B4" s="273"/>
      <c r="C4" s="273"/>
      <c r="D4" s="272"/>
      <c r="E4" s="447" t="s">
        <v>449</v>
      </c>
      <c r="F4" s="448"/>
      <c r="G4" s="448"/>
      <c r="H4" s="448"/>
      <c r="I4" s="448"/>
      <c r="J4" s="448"/>
      <c r="K4" s="448"/>
      <c r="L4" s="448"/>
      <c r="M4" s="448"/>
      <c r="N4" s="448"/>
      <c r="O4" s="449"/>
      <c r="P4" s="272"/>
      <c r="Q4" s="450" t="s">
        <v>450</v>
      </c>
      <c r="R4" s="451"/>
      <c r="S4" s="451"/>
      <c r="T4" s="451"/>
      <c r="U4" s="451"/>
      <c r="V4" s="451"/>
      <c r="W4" s="451"/>
      <c r="X4" s="451"/>
      <c r="Y4" s="451"/>
      <c r="Z4" s="451"/>
      <c r="AA4" s="451"/>
      <c r="AB4" s="451"/>
      <c r="AC4" s="452"/>
      <c r="AD4" s="272"/>
      <c r="AE4" s="273"/>
      <c r="AF4" s="272"/>
      <c r="AG4" s="275"/>
      <c r="AH4" s="275"/>
      <c r="AI4" s="265"/>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266"/>
      <c r="CS4" s="266"/>
      <c r="CT4" s="266"/>
      <c r="CU4" s="266"/>
      <c r="CV4" s="266"/>
      <c r="CW4" s="266"/>
      <c r="CX4" s="266"/>
      <c r="CY4" s="266"/>
      <c r="CZ4" s="266"/>
      <c r="DA4" s="266"/>
      <c r="DB4" s="266"/>
      <c r="DC4" s="266"/>
      <c r="DD4" s="266"/>
      <c r="DE4" s="266"/>
      <c r="DF4" s="266"/>
      <c r="DG4" s="266"/>
      <c r="DH4" s="266"/>
      <c r="DI4" s="266"/>
      <c r="DJ4" s="266"/>
      <c r="DK4" s="266"/>
      <c r="DL4" s="266"/>
      <c r="DM4" s="266"/>
      <c r="DN4" s="266"/>
      <c r="DO4" s="266"/>
      <c r="DP4" s="266"/>
      <c r="DQ4" s="266"/>
      <c r="DR4" s="266"/>
      <c r="DS4" s="266"/>
      <c r="DT4" s="266"/>
      <c r="DU4" s="266"/>
      <c r="DV4" s="266"/>
      <c r="DW4" s="266"/>
      <c r="DX4" s="266"/>
      <c r="DY4" s="266"/>
      <c r="DZ4" s="266"/>
      <c r="EA4" s="266"/>
      <c r="EB4" s="266"/>
    </row>
    <row r="5" spans="1:132" s="283" customFormat="1" ht="84.75" customHeight="1">
      <c r="A5" s="188"/>
      <c r="B5" s="277" t="s">
        <v>67</v>
      </c>
      <c r="C5" s="278" t="s">
        <v>102</v>
      </c>
      <c r="D5" s="279" t="s">
        <v>16</v>
      </c>
      <c r="E5" s="280" t="s">
        <v>15</v>
      </c>
      <c r="F5" s="279" t="s">
        <v>16</v>
      </c>
      <c r="G5" s="280" t="s">
        <v>448</v>
      </c>
      <c r="H5" s="279" t="s">
        <v>16</v>
      </c>
      <c r="I5" s="280" t="s">
        <v>103</v>
      </c>
      <c r="J5" s="279" t="s">
        <v>16</v>
      </c>
      <c r="K5" s="280" t="s">
        <v>28</v>
      </c>
      <c r="L5" s="279" t="s">
        <v>16</v>
      </c>
      <c r="M5" s="280" t="s">
        <v>79</v>
      </c>
      <c r="N5" s="279" t="s">
        <v>16</v>
      </c>
      <c r="O5" s="280" t="s">
        <v>21</v>
      </c>
      <c r="P5" s="279" t="s">
        <v>16</v>
      </c>
      <c r="Q5" s="280" t="s">
        <v>74</v>
      </c>
      <c r="R5" s="279" t="s">
        <v>16</v>
      </c>
      <c r="S5" s="280" t="s">
        <v>451</v>
      </c>
      <c r="T5" s="279" t="s">
        <v>16</v>
      </c>
      <c r="U5" s="280" t="s">
        <v>429</v>
      </c>
      <c r="V5" s="279" t="s">
        <v>16</v>
      </c>
      <c r="W5" s="280" t="s">
        <v>452</v>
      </c>
      <c r="X5" s="279" t="s">
        <v>16</v>
      </c>
      <c r="Y5" s="280" t="s">
        <v>453</v>
      </c>
      <c r="Z5" s="279" t="s">
        <v>16</v>
      </c>
      <c r="AA5" s="280" t="s">
        <v>454</v>
      </c>
      <c r="AB5" s="279" t="s">
        <v>16</v>
      </c>
      <c r="AC5" s="280" t="s">
        <v>455</v>
      </c>
      <c r="AD5" s="279" t="s">
        <v>16</v>
      </c>
      <c r="AE5" s="280" t="s">
        <v>456</v>
      </c>
      <c r="AF5" s="279" t="s">
        <v>16</v>
      </c>
      <c r="AG5" s="281" t="s">
        <v>457</v>
      </c>
      <c r="AH5" s="282"/>
      <c r="AI5" s="265"/>
      <c r="BK5" s="266"/>
      <c r="BL5" s="266"/>
      <c r="BM5" s="266"/>
      <c r="BN5" s="266"/>
      <c r="BO5" s="266"/>
      <c r="BP5" s="266"/>
      <c r="BQ5" s="266"/>
      <c r="BR5" s="266"/>
      <c r="BS5" s="266"/>
      <c r="BT5" s="266"/>
      <c r="BU5" s="266"/>
      <c r="BV5" s="266"/>
      <c r="BW5" s="266"/>
      <c r="BX5" s="266"/>
      <c r="BY5" s="266"/>
      <c r="BZ5" s="266"/>
      <c r="CA5" s="266"/>
      <c r="CB5" s="266"/>
      <c r="CC5" s="266"/>
      <c r="CD5" s="266"/>
      <c r="CE5" s="266"/>
      <c r="CF5" s="266"/>
      <c r="CG5" s="266"/>
      <c r="CH5" s="266"/>
      <c r="CI5" s="266"/>
      <c r="CJ5" s="266"/>
      <c r="CK5" s="266"/>
      <c r="CL5" s="266"/>
      <c r="CM5" s="266"/>
      <c r="CN5" s="266"/>
      <c r="CO5" s="266"/>
      <c r="CP5" s="266"/>
      <c r="CQ5" s="266"/>
      <c r="CR5" s="266"/>
      <c r="CS5" s="266"/>
      <c r="CT5" s="266"/>
      <c r="CU5" s="266"/>
      <c r="CV5" s="266"/>
      <c r="CW5" s="266"/>
      <c r="CX5" s="266"/>
      <c r="CY5" s="266"/>
      <c r="CZ5" s="266"/>
      <c r="DA5" s="266"/>
      <c r="DB5" s="266"/>
      <c r="DC5" s="266"/>
      <c r="DD5" s="266"/>
      <c r="DE5" s="266"/>
      <c r="DF5" s="266"/>
      <c r="DG5" s="266"/>
      <c r="DH5" s="266"/>
      <c r="DI5" s="266"/>
      <c r="DJ5" s="266"/>
      <c r="DK5" s="266"/>
      <c r="DL5" s="266"/>
      <c r="DM5" s="266"/>
      <c r="DN5" s="266"/>
      <c r="DO5" s="266"/>
      <c r="DP5" s="266"/>
      <c r="DQ5" s="266"/>
      <c r="DR5" s="266"/>
      <c r="DS5" s="266"/>
      <c r="DT5" s="266"/>
      <c r="DU5" s="266"/>
      <c r="DV5" s="266"/>
      <c r="DW5" s="266"/>
      <c r="DX5" s="266"/>
      <c r="DY5" s="266"/>
      <c r="DZ5" s="266"/>
      <c r="EA5" s="266"/>
      <c r="EB5" s="266"/>
    </row>
    <row r="6" spans="1:132">
      <c r="B6" s="284" t="s">
        <v>525</v>
      </c>
      <c r="C6" s="243"/>
      <c r="D6" s="285"/>
      <c r="E6" s="193"/>
      <c r="F6" s="286"/>
      <c r="G6" s="194"/>
      <c r="H6" s="286"/>
      <c r="I6" s="194"/>
      <c r="J6" s="286"/>
      <c r="K6" s="194"/>
      <c r="L6" s="286"/>
      <c r="M6" s="194"/>
      <c r="N6" s="286"/>
      <c r="O6" s="194"/>
      <c r="P6" s="286"/>
      <c r="Q6" s="194"/>
      <c r="R6" s="286"/>
      <c r="S6" s="195"/>
      <c r="T6" s="286"/>
      <c r="U6" s="194"/>
      <c r="V6" s="286"/>
      <c r="W6" s="194"/>
      <c r="X6" s="286"/>
      <c r="Y6" s="194"/>
      <c r="Z6" s="286"/>
      <c r="AA6" s="194"/>
      <c r="AB6" s="285"/>
      <c r="AC6" s="194"/>
      <c r="AD6" s="285"/>
      <c r="AE6" s="194"/>
      <c r="AF6" s="194"/>
      <c r="AG6" s="205"/>
      <c r="AH6" s="50"/>
    </row>
    <row r="7" spans="1:132" s="188" customFormat="1">
      <c r="B7" s="292"/>
      <c r="C7" s="310"/>
      <c r="D7" s="290"/>
      <c r="E7" s="202"/>
      <c r="F7" s="290"/>
      <c r="G7" s="291"/>
      <c r="H7" s="289"/>
      <c r="I7" s="291"/>
      <c r="J7" s="289"/>
      <c r="K7" s="291"/>
      <c r="L7" s="290"/>
      <c r="M7" s="291"/>
      <c r="N7" s="290"/>
      <c r="O7" s="291"/>
      <c r="P7" s="290"/>
      <c r="Q7" s="291"/>
      <c r="R7" s="289"/>
      <c r="S7" s="203"/>
      <c r="T7" s="307"/>
      <c r="U7" s="308"/>
      <c r="V7" s="307"/>
      <c r="W7" s="308"/>
      <c r="X7" s="307"/>
      <c r="Y7" s="308"/>
      <c r="Z7" s="289"/>
      <c r="AA7" s="308"/>
      <c r="AB7" s="307"/>
      <c r="AC7" s="308"/>
      <c r="AD7" s="307"/>
      <c r="AE7" s="308"/>
      <c r="AF7" s="289"/>
      <c r="AG7" s="309"/>
      <c r="AH7" s="53"/>
      <c r="AI7" s="259"/>
      <c r="AL7" s="301"/>
      <c r="AN7" s="301"/>
      <c r="AP7" s="301"/>
      <c r="AR7" s="301"/>
      <c r="AT7" s="301"/>
      <c r="AV7" s="301"/>
      <c r="AX7" s="301"/>
      <c r="AZ7" s="301"/>
      <c r="BB7" s="301"/>
      <c r="BD7" s="301"/>
      <c r="BF7" s="301"/>
      <c r="BH7" s="301"/>
      <c r="BJ7" s="301"/>
    </row>
    <row r="8" spans="1:132">
      <c r="B8" s="287" t="s">
        <v>477</v>
      </c>
      <c r="C8" s="243"/>
      <c r="D8" s="288">
        <v>4001</v>
      </c>
      <c r="E8" s="196">
        <v>0</v>
      </c>
      <c r="F8" s="236">
        <v>4019</v>
      </c>
      <c r="G8" s="197">
        <v>0</v>
      </c>
      <c r="H8" s="236">
        <v>4037</v>
      </c>
      <c r="I8" s="197"/>
      <c r="J8" s="236">
        <v>4055</v>
      </c>
      <c r="K8" s="197">
        <v>225801</v>
      </c>
      <c r="L8" s="236">
        <v>4073</v>
      </c>
      <c r="M8" s="197">
        <v>0</v>
      </c>
      <c r="N8" s="236">
        <v>4091</v>
      </c>
      <c r="O8" s="197">
        <v>0</v>
      </c>
      <c r="P8" s="236">
        <v>4109</v>
      </c>
      <c r="Q8" s="197">
        <v>0</v>
      </c>
      <c r="R8" s="236">
        <v>4127</v>
      </c>
      <c r="S8" s="198">
        <v>0</v>
      </c>
      <c r="T8" s="236">
        <v>4145</v>
      </c>
      <c r="U8" s="197">
        <v>0</v>
      </c>
      <c r="V8" s="236">
        <v>4163</v>
      </c>
      <c r="W8" s="197">
        <v>0</v>
      </c>
      <c r="X8" s="236">
        <v>4181</v>
      </c>
      <c r="Y8" s="197">
        <v>0</v>
      </c>
      <c r="Z8" s="236">
        <v>4199</v>
      </c>
      <c r="AA8" s="197">
        <v>0</v>
      </c>
      <c r="AB8" s="236">
        <v>4217</v>
      </c>
      <c r="AC8" s="197">
        <v>0</v>
      </c>
      <c r="AD8" s="440">
        <v>4235</v>
      </c>
      <c r="AE8" s="441">
        <f>IF((E9+G9+I9+K9+M9+O9+Q9+S9+U9+W9+Y9+AA9+AC9)-(E8+G8+I8+K8+M8+O8+Q8+S8+U8+W8+Y8+AA8+AC8)&gt;0,E9+G9+I9+K9+M9+O9+Q9+S9+U9+W9+Y9+AA9+AC9-E8-G8-I8-K8-M8-O8-Q8-S8-U8-W8-Y8-AA8-AC8,0)</f>
        <v>0</v>
      </c>
      <c r="AF8" s="440">
        <v>4244</v>
      </c>
      <c r="AG8" s="442">
        <f>IF(E8+G8+I8+K8+M8+O8+Q8+S8+U8+W8+Y8+AA8+AC8-E9-G9-I9-K9-M9-O9-Q9-S9-U9-W9-Y9-AA9-AC9&gt;0,E8+G8+I8+K8+M8+O8+Q8+S8+U8+W8+Y8+AA8+AC8-E9-G9-I9-K9-M9-O9-Q9-S9-U9-W9-Y9-AA9-AC9,0)</f>
        <v>179391</v>
      </c>
      <c r="AH8" s="53"/>
    </row>
    <row r="9" spans="1:132">
      <c r="B9" s="287" t="s">
        <v>462</v>
      </c>
      <c r="C9" s="243"/>
      <c r="D9" s="288">
        <v>4002</v>
      </c>
      <c r="E9" s="196">
        <v>46410</v>
      </c>
      <c r="F9" s="236">
        <v>4020</v>
      </c>
      <c r="G9" s="197">
        <v>0</v>
      </c>
      <c r="H9" s="236">
        <v>4038</v>
      </c>
      <c r="I9" s="197"/>
      <c r="J9" s="236">
        <v>4056</v>
      </c>
      <c r="K9" s="197"/>
      <c r="L9" s="236">
        <v>4074</v>
      </c>
      <c r="M9" s="197">
        <v>0</v>
      </c>
      <c r="N9" s="236">
        <v>4092</v>
      </c>
      <c r="O9" s="197">
        <v>0</v>
      </c>
      <c r="P9" s="236">
        <v>4110</v>
      </c>
      <c r="Q9" s="197">
        <v>0</v>
      </c>
      <c r="R9" s="236">
        <v>4128</v>
      </c>
      <c r="S9" s="198">
        <v>0</v>
      </c>
      <c r="T9" s="236">
        <v>4146</v>
      </c>
      <c r="U9" s="197">
        <v>0</v>
      </c>
      <c r="V9" s="236">
        <v>4164</v>
      </c>
      <c r="W9" s="197">
        <v>0</v>
      </c>
      <c r="X9" s="236">
        <v>4182</v>
      </c>
      <c r="Y9" s="197">
        <v>0</v>
      </c>
      <c r="Z9" s="236">
        <v>4200</v>
      </c>
      <c r="AA9" s="197">
        <v>0</v>
      </c>
      <c r="AB9" s="236">
        <v>4218</v>
      </c>
      <c r="AC9" s="197">
        <v>0</v>
      </c>
      <c r="AD9" s="440"/>
      <c r="AE9" s="441"/>
      <c r="AF9" s="440"/>
      <c r="AG9" s="442"/>
      <c r="AH9" s="53"/>
    </row>
    <row r="10" spans="1:132" s="188" customFormat="1">
      <c r="B10" s="292"/>
      <c r="C10" s="310"/>
      <c r="D10" s="290"/>
      <c r="E10" s="202"/>
      <c r="F10" s="290"/>
      <c r="G10" s="291"/>
      <c r="H10" s="290"/>
      <c r="I10" s="291"/>
      <c r="J10" s="290"/>
      <c r="K10" s="291"/>
      <c r="L10" s="290"/>
      <c r="M10" s="291"/>
      <c r="N10" s="290"/>
      <c r="O10" s="291"/>
      <c r="P10" s="290"/>
      <c r="Q10" s="291"/>
      <c r="R10" s="290"/>
      <c r="S10" s="203"/>
      <c r="T10" s="307"/>
      <c r="U10" s="308"/>
      <c r="V10" s="307"/>
      <c r="W10" s="308"/>
      <c r="X10" s="307"/>
      <c r="Y10" s="308"/>
      <c r="Z10" s="307"/>
      <c r="AA10" s="308"/>
      <c r="AB10" s="307"/>
      <c r="AC10" s="308"/>
      <c r="AD10" s="307"/>
      <c r="AE10" s="308"/>
      <c r="AF10" s="307"/>
      <c r="AG10" s="309"/>
      <c r="AH10" s="53"/>
      <c r="AI10" s="259"/>
      <c r="AL10" s="301"/>
      <c r="AN10" s="301"/>
      <c r="AP10" s="301"/>
      <c r="AR10" s="301"/>
      <c r="AT10" s="301"/>
      <c r="AV10" s="301"/>
      <c r="AX10" s="301"/>
      <c r="AZ10" s="301"/>
      <c r="BB10" s="301"/>
      <c r="BD10" s="301"/>
      <c r="BF10" s="301"/>
      <c r="BH10" s="301"/>
      <c r="BJ10" s="301"/>
    </row>
    <row r="11" spans="1:132">
      <c r="B11" s="287" t="s">
        <v>459</v>
      </c>
      <c r="C11" s="243"/>
      <c r="D11" s="288"/>
      <c r="E11" s="199"/>
      <c r="F11" s="293"/>
      <c r="G11" s="200"/>
      <c r="H11" s="293"/>
      <c r="I11" s="200"/>
      <c r="J11" s="293"/>
      <c r="K11" s="200"/>
      <c r="L11" s="293"/>
      <c r="M11" s="200"/>
      <c r="N11" s="293"/>
      <c r="O11" s="200"/>
      <c r="P11" s="293"/>
      <c r="Q11" s="200"/>
      <c r="R11" s="293"/>
      <c r="S11" s="201"/>
      <c r="T11" s="293"/>
      <c r="U11" s="200"/>
      <c r="V11" s="293"/>
      <c r="W11" s="200"/>
      <c r="X11" s="293"/>
      <c r="Y11" s="200"/>
      <c r="Z11" s="293"/>
      <c r="AA11" s="200"/>
      <c r="AB11" s="307"/>
      <c r="AC11" s="200"/>
      <c r="AD11" s="307"/>
      <c r="AE11" s="200"/>
      <c r="AF11" s="200"/>
      <c r="AG11" s="206"/>
      <c r="AH11" s="53"/>
    </row>
    <row r="12" spans="1:132" s="188" customFormat="1">
      <c r="B12" s="292"/>
      <c r="C12" s="310"/>
      <c r="D12" s="290"/>
      <c r="E12" s="202"/>
      <c r="F12" s="290"/>
      <c r="G12" s="291"/>
      <c r="H12" s="290"/>
      <c r="I12" s="291"/>
      <c r="J12" s="290"/>
      <c r="K12" s="291"/>
      <c r="L12" s="290"/>
      <c r="M12" s="291"/>
      <c r="N12" s="290"/>
      <c r="O12" s="291"/>
      <c r="P12" s="290"/>
      <c r="Q12" s="291"/>
      <c r="R12" s="290"/>
      <c r="S12" s="203"/>
      <c r="T12" s="307"/>
      <c r="U12" s="308"/>
      <c r="V12" s="307"/>
      <c r="W12" s="308"/>
      <c r="X12" s="307"/>
      <c r="Y12" s="308"/>
      <c r="Z12" s="307"/>
      <c r="AA12" s="308"/>
      <c r="AB12" s="307"/>
      <c r="AC12" s="308"/>
      <c r="AD12" s="307"/>
      <c r="AE12" s="308"/>
      <c r="AF12" s="307"/>
      <c r="AG12" s="309"/>
      <c r="AH12" s="53"/>
      <c r="AI12" s="259"/>
      <c r="AL12" s="301"/>
      <c r="AN12" s="301"/>
      <c r="AP12" s="301"/>
      <c r="AR12" s="301"/>
      <c r="AT12" s="301"/>
      <c r="AV12" s="301"/>
      <c r="AX12" s="301"/>
      <c r="AZ12" s="301"/>
      <c r="BB12" s="301"/>
      <c r="BD12" s="301"/>
      <c r="BF12" s="301"/>
      <c r="BH12" s="301"/>
      <c r="BJ12" s="301"/>
    </row>
    <row r="13" spans="1:132">
      <c r="B13" s="287" t="s">
        <v>461</v>
      </c>
      <c r="C13" s="243"/>
      <c r="D13" s="288">
        <v>4003</v>
      </c>
      <c r="E13" s="196">
        <v>0</v>
      </c>
      <c r="F13" s="236">
        <v>4021</v>
      </c>
      <c r="G13" s="197">
        <v>0</v>
      </c>
      <c r="H13" s="236">
        <v>4039</v>
      </c>
      <c r="I13" s="197">
        <v>0</v>
      </c>
      <c r="J13" s="236">
        <v>4057</v>
      </c>
      <c r="K13" s="197">
        <v>0</v>
      </c>
      <c r="L13" s="236">
        <v>4075</v>
      </c>
      <c r="M13" s="197">
        <v>0</v>
      </c>
      <c r="N13" s="236">
        <v>4093</v>
      </c>
      <c r="O13" s="197">
        <v>0</v>
      </c>
      <c r="P13" s="236">
        <v>4111</v>
      </c>
      <c r="Q13" s="197">
        <v>0</v>
      </c>
      <c r="R13" s="236">
        <v>4129</v>
      </c>
      <c r="S13" s="198">
        <v>0</v>
      </c>
      <c r="T13" s="236">
        <v>4147</v>
      </c>
      <c r="U13" s="197">
        <v>0</v>
      </c>
      <c r="V13" s="236">
        <v>4165</v>
      </c>
      <c r="W13" s="197">
        <v>0</v>
      </c>
      <c r="X13" s="236">
        <v>4183</v>
      </c>
      <c r="Y13" s="197">
        <v>0</v>
      </c>
      <c r="Z13" s="236">
        <v>4201</v>
      </c>
      <c r="AA13" s="197">
        <v>0</v>
      </c>
      <c r="AB13" s="236">
        <v>4219</v>
      </c>
      <c r="AC13" s="197">
        <v>0</v>
      </c>
      <c r="AD13" s="440">
        <v>4236</v>
      </c>
      <c r="AE13" s="441">
        <f>IF((E14+G14+I14+K14+M14+O14+Q14+S14+U14+W14+Y14+AA14+AC14)-(E13+G13+I13+K13+M13+O13+Q13+S13+U13+W13+Y13+AA13+AC13)&gt;0,E14+G14+I14+K14+M14+O14+Q14+S14+U14+W14+Y14+AA14+AC14-E13-G13-I13-K13-M13-O13-Q13-S13-U13-W13-Y13-AA13-AC13,0)</f>
        <v>0</v>
      </c>
      <c r="AF13" s="440">
        <v>4245</v>
      </c>
      <c r="AG13" s="442"/>
      <c r="AH13" s="53"/>
    </row>
    <row r="14" spans="1:132">
      <c r="B14" s="287" t="s">
        <v>460</v>
      </c>
      <c r="C14" s="243"/>
      <c r="D14" s="288">
        <v>4004</v>
      </c>
      <c r="E14" s="196">
        <v>0</v>
      </c>
      <c r="F14" s="236">
        <v>4022</v>
      </c>
      <c r="G14" s="197">
        <v>0</v>
      </c>
      <c r="H14" s="236">
        <v>4040</v>
      </c>
      <c r="I14" s="197">
        <v>0</v>
      </c>
      <c r="J14" s="236">
        <v>4058</v>
      </c>
      <c r="K14" s="197">
        <v>0</v>
      </c>
      <c r="L14" s="236">
        <v>4076</v>
      </c>
      <c r="M14" s="197">
        <v>0</v>
      </c>
      <c r="N14" s="236">
        <v>4094</v>
      </c>
      <c r="O14" s="197">
        <v>0</v>
      </c>
      <c r="P14" s="236">
        <v>4112</v>
      </c>
      <c r="Q14" s="197">
        <v>0</v>
      </c>
      <c r="R14" s="236">
        <v>4130</v>
      </c>
      <c r="S14" s="198">
        <v>0</v>
      </c>
      <c r="T14" s="236">
        <v>4148</v>
      </c>
      <c r="U14" s="197">
        <v>0</v>
      </c>
      <c r="V14" s="236">
        <v>4166</v>
      </c>
      <c r="W14" s="197">
        <v>0</v>
      </c>
      <c r="X14" s="236">
        <v>4184</v>
      </c>
      <c r="Y14" s="197">
        <v>0</v>
      </c>
      <c r="Z14" s="236">
        <v>4202</v>
      </c>
      <c r="AA14" s="197">
        <v>0</v>
      </c>
      <c r="AB14" s="236">
        <v>4220</v>
      </c>
      <c r="AC14" s="197">
        <v>0</v>
      </c>
      <c r="AD14" s="440"/>
      <c r="AE14" s="441"/>
      <c r="AF14" s="440"/>
      <c r="AG14" s="442"/>
      <c r="AH14" s="53"/>
    </row>
    <row r="15" spans="1:132" s="188" customFormat="1">
      <c r="B15" s="292"/>
      <c r="C15" s="310"/>
      <c r="D15" s="290"/>
      <c r="E15" s="202"/>
      <c r="F15" s="290"/>
      <c r="G15" s="291"/>
      <c r="H15" s="290"/>
      <c r="I15" s="291"/>
      <c r="J15" s="290"/>
      <c r="K15" s="291"/>
      <c r="L15" s="290"/>
      <c r="M15" s="291"/>
      <c r="N15" s="290"/>
      <c r="O15" s="291"/>
      <c r="P15" s="290"/>
      <c r="Q15" s="291"/>
      <c r="R15" s="290"/>
      <c r="S15" s="203"/>
      <c r="T15" s="307"/>
      <c r="U15" s="308"/>
      <c r="V15" s="307"/>
      <c r="W15" s="308"/>
      <c r="X15" s="307"/>
      <c r="Y15" s="308"/>
      <c r="Z15" s="307"/>
      <c r="AA15" s="308"/>
      <c r="AB15" s="307"/>
      <c r="AC15" s="308"/>
      <c r="AD15" s="307"/>
      <c r="AE15" s="308"/>
      <c r="AF15" s="307"/>
      <c r="AG15" s="309"/>
      <c r="AH15" s="53"/>
      <c r="AI15" s="259"/>
      <c r="AL15" s="301"/>
      <c r="AN15" s="301"/>
      <c r="AP15" s="301"/>
      <c r="AR15" s="301"/>
      <c r="AT15" s="301"/>
      <c r="AV15" s="301"/>
      <c r="AX15" s="301"/>
      <c r="AZ15" s="301"/>
      <c r="BB15" s="301"/>
      <c r="BD15" s="301"/>
      <c r="BF15" s="301"/>
      <c r="BH15" s="301"/>
      <c r="BJ15" s="301"/>
    </row>
    <row r="16" spans="1:132">
      <c r="B16" s="287" t="s">
        <v>526</v>
      </c>
      <c r="C16" s="243"/>
      <c r="D16" s="288"/>
      <c r="E16" s="199"/>
      <c r="F16" s="293"/>
      <c r="G16" s="200"/>
      <c r="H16" s="293"/>
      <c r="I16" s="200"/>
      <c r="J16" s="293"/>
      <c r="K16" s="200"/>
      <c r="L16" s="293"/>
      <c r="M16" s="200"/>
      <c r="N16" s="293"/>
      <c r="O16" s="200"/>
      <c r="P16" s="293"/>
      <c r="Q16" s="200"/>
      <c r="R16" s="293"/>
      <c r="S16" s="201"/>
      <c r="T16" s="293"/>
      <c r="U16" s="200"/>
      <c r="V16" s="293"/>
      <c r="W16" s="200"/>
      <c r="X16" s="293"/>
      <c r="Y16" s="200"/>
      <c r="Z16" s="293"/>
      <c r="AA16" s="200"/>
      <c r="AB16" s="307"/>
      <c r="AC16" s="200"/>
      <c r="AD16" s="307"/>
      <c r="AE16" s="200"/>
      <c r="AF16" s="200"/>
      <c r="AG16" s="206"/>
      <c r="AH16" s="53"/>
    </row>
    <row r="17" spans="2:62" s="188" customFormat="1">
      <c r="B17" s="292"/>
      <c r="C17" s="310"/>
      <c r="D17" s="290"/>
      <c r="E17" s="202"/>
      <c r="F17" s="290"/>
      <c r="G17" s="291"/>
      <c r="H17" s="290"/>
      <c r="I17" s="291"/>
      <c r="J17" s="290"/>
      <c r="K17" s="291"/>
      <c r="L17" s="290"/>
      <c r="M17" s="291"/>
      <c r="N17" s="290"/>
      <c r="O17" s="291"/>
      <c r="P17" s="290"/>
      <c r="Q17" s="291"/>
      <c r="R17" s="290"/>
      <c r="S17" s="203"/>
      <c r="T17" s="307"/>
      <c r="U17" s="308"/>
      <c r="V17" s="307"/>
      <c r="W17" s="308"/>
      <c r="X17" s="307"/>
      <c r="Y17" s="308"/>
      <c r="Z17" s="307"/>
      <c r="AA17" s="308"/>
      <c r="AB17" s="307"/>
      <c r="AC17" s="308"/>
      <c r="AD17" s="307"/>
      <c r="AE17" s="308"/>
      <c r="AF17" s="307"/>
      <c r="AG17" s="309"/>
      <c r="AH17" s="259"/>
      <c r="AI17" s="259"/>
      <c r="AL17" s="301"/>
      <c r="AN17" s="301"/>
      <c r="AP17" s="301"/>
      <c r="AR17" s="301"/>
      <c r="AT17" s="301"/>
      <c r="AV17" s="301"/>
      <c r="AX17" s="301"/>
      <c r="AZ17" s="301"/>
      <c r="BB17" s="301"/>
      <c r="BD17" s="301"/>
      <c r="BF17" s="301"/>
      <c r="BH17" s="301"/>
      <c r="BJ17" s="301"/>
    </row>
    <row r="18" spans="2:62">
      <c r="B18" s="287" t="s">
        <v>466</v>
      </c>
      <c r="C18" s="243"/>
      <c r="D18" s="288">
        <v>4005</v>
      </c>
      <c r="E18" s="202">
        <f>IF((E8+E13-E9-E14)&gt;0,E8+E13-E9-E14,0)</f>
        <v>0</v>
      </c>
      <c r="F18" s="288">
        <v>4023</v>
      </c>
      <c r="G18" s="202">
        <f>IF((G8+G13-G9-G14)&gt;0,G8+G13-G9-G14,0)</f>
        <v>0</v>
      </c>
      <c r="H18" s="288">
        <v>4041</v>
      </c>
      <c r="I18" s="202">
        <f>IF((I8+I13-I9-I14)&gt;0,I8+I13-I9-I14,0)</f>
        <v>0</v>
      </c>
      <c r="J18" s="288">
        <v>4059</v>
      </c>
      <c r="K18" s="202">
        <f>IF((K8+K13-K9-K14)&gt;0,K8+K13-K9-K14,0)</f>
        <v>225801</v>
      </c>
      <c r="L18" s="288">
        <v>4077</v>
      </c>
      <c r="M18" s="202">
        <f>IF((M8+M13-M9-M14)&gt;0,M8+M13-M9-M14,0)</f>
        <v>0</v>
      </c>
      <c r="N18" s="288">
        <v>4095</v>
      </c>
      <c r="O18" s="202">
        <f>IF((O8+O13-O9-O14)&gt;0,O8+O13-O9-O14,0)</f>
        <v>0</v>
      </c>
      <c r="P18" s="288">
        <v>4113</v>
      </c>
      <c r="Q18" s="202">
        <f>IF((Q8+Q13-Q9-Q14)&gt;0,Q8+Q13-Q9-Q14,0)</f>
        <v>0</v>
      </c>
      <c r="R18" s="288">
        <v>4131</v>
      </c>
      <c r="S18" s="202">
        <f>IF((S8+S13-S9-S14)&gt;0,S8+S13-S9-S14,0)</f>
        <v>0</v>
      </c>
      <c r="T18" s="307">
        <v>4149</v>
      </c>
      <c r="U18" s="202">
        <f>IF((U8+U13-U9-U14)&gt;0,U8+U13-U9-U14,0)</f>
        <v>0</v>
      </c>
      <c r="V18" s="307">
        <v>4167</v>
      </c>
      <c r="W18" s="202">
        <f>IF((W8+W13-W9-W14)&gt;0,W8+W13-W9-W14,0)</f>
        <v>0</v>
      </c>
      <c r="X18" s="307">
        <v>4185</v>
      </c>
      <c r="Y18" s="202">
        <f>IF((Y8+Y13-Y9-Y14)&gt;0,Y8+Y13-Y9-Y14,0)</f>
        <v>0</v>
      </c>
      <c r="Z18" s="307">
        <v>4203</v>
      </c>
      <c r="AA18" s="202">
        <f>IF((AA8+AA13-AA9-AA14)&gt;0,AA8+AA13-AA9-AA14,0)</f>
        <v>0</v>
      </c>
      <c r="AB18" s="307">
        <v>4221</v>
      </c>
      <c r="AC18" s="202">
        <f>IF((AC8+AC13-AC9-AC14)&gt;0,AC8+AC13-AC9-AC14,0)</f>
        <v>0</v>
      </c>
      <c r="AD18" s="440">
        <v>4237</v>
      </c>
      <c r="AE18" s="441">
        <f>IF((E19+G19+I19+K19+M19+O19+Q19+S19+U19+W19+Y19+AA19+AC19)-(E18+G18+I18+K18+M18+O18+Q18+S18+U18+W18+Y18+AA18+AC18)&gt;0,E19+G19+I19+K19+M19+O19+Q19+S19+U19+W19+Y19+AA19+AC19-E18-G18-I18-K18-M18-O18-Q18-S18-U18-W18-Y18-AA18-AC18,0)</f>
        <v>0</v>
      </c>
      <c r="AF18" s="440">
        <v>4246</v>
      </c>
      <c r="AG18" s="442">
        <f>IF(E18+G18+I18+K18+M18+O18+Q18+S18+U18+W18+Y18+AA18+AC18-E19-G19-I19-K19-M19-O19-Q19-S19-U19-W19-Y19-AA19-AC19&gt;0,E18+G18+I18+K18+M18+O18+Q18+S18+U18+W18+Y18+AA18+AC18-E19-G19-I19-K19-M19-O19-Q19-S19-U19-W19-Y19-AA19-AC19,0)</f>
        <v>179391</v>
      </c>
      <c r="AH18" s="294"/>
    </row>
    <row r="19" spans="2:62">
      <c r="B19" s="287" t="s">
        <v>467</v>
      </c>
      <c r="C19" s="243"/>
      <c r="D19" s="288">
        <v>4006</v>
      </c>
      <c r="E19" s="202">
        <f>IF((E9+E14-E8-E13)&gt;0,E9+E14-E8-E13,0)</f>
        <v>46410</v>
      </c>
      <c r="F19" s="288">
        <v>4024</v>
      </c>
      <c r="G19" s="202">
        <f>IF((G9+G14-G8-G13)&gt;0,G9+G14-G8-G13,0)</f>
        <v>0</v>
      </c>
      <c r="H19" s="288">
        <v>4042</v>
      </c>
      <c r="I19" s="202">
        <f>IF((I9+I14-I8-I13)&gt;0,I9+I14-I8-I13,0)</f>
        <v>0</v>
      </c>
      <c r="J19" s="288">
        <v>4060</v>
      </c>
      <c r="K19" s="202">
        <f>IF((K9+K14-K8-K13)&gt;0,K9+K14-K8-K13,0)</f>
        <v>0</v>
      </c>
      <c r="L19" s="288">
        <v>4078</v>
      </c>
      <c r="M19" s="202">
        <f>IF((M9+M14-M8-M13)&gt;0,M9+M14-M8-M13,0)</f>
        <v>0</v>
      </c>
      <c r="N19" s="288">
        <v>4096</v>
      </c>
      <c r="O19" s="202">
        <f>IF((O9+O14-O8-O13)&gt;0,O9+O14-O8-O13,0)</f>
        <v>0</v>
      </c>
      <c r="P19" s="288">
        <v>4114</v>
      </c>
      <c r="Q19" s="202">
        <f>IF((Q9+Q14-Q8-Q13)&gt;0,Q9+Q14-Q8-Q13,0)</f>
        <v>0</v>
      </c>
      <c r="R19" s="288">
        <v>4132</v>
      </c>
      <c r="S19" s="202">
        <f>IF((S9+S14-S8-S13)&gt;0,S9+S14-S8-S13,0)</f>
        <v>0</v>
      </c>
      <c r="T19" s="307">
        <v>4150</v>
      </c>
      <c r="U19" s="202">
        <f>IF((U9+U14-U8-U13)&gt;0,U9+U14-U8-U13,0)</f>
        <v>0</v>
      </c>
      <c r="V19" s="307">
        <v>4168</v>
      </c>
      <c r="W19" s="202">
        <f>IF((W9+W14-W8-W13)&gt;0,W9+W14-W8-W13,0)</f>
        <v>0</v>
      </c>
      <c r="X19" s="307">
        <v>4186</v>
      </c>
      <c r="Y19" s="202">
        <f>IF((Y9+Y14-Y8-Y13)&gt;0,Y9+Y14-Y8-Y13,0)</f>
        <v>0</v>
      </c>
      <c r="Z19" s="307">
        <v>4204</v>
      </c>
      <c r="AA19" s="202">
        <f>IF((AA9+AA14-AA8-AA13)&gt;0,AA9+AA14-AA8-AA13,0)</f>
        <v>0</v>
      </c>
      <c r="AB19" s="307">
        <v>4222</v>
      </c>
      <c r="AC19" s="202">
        <f>IF((AC9+AC14-AC8-AC13)&gt;0,AC9+AC14-AC8-AC13,0)</f>
        <v>0</v>
      </c>
      <c r="AD19" s="440"/>
      <c r="AE19" s="441"/>
      <c r="AF19" s="440"/>
      <c r="AG19" s="442"/>
      <c r="AH19" s="294"/>
    </row>
    <row r="20" spans="2:62" s="188" customFormat="1">
      <c r="B20" s="292"/>
      <c r="C20" s="310"/>
      <c r="D20" s="290"/>
      <c r="E20" s="202"/>
      <c r="F20" s="290"/>
      <c r="G20" s="291"/>
      <c r="H20" s="290"/>
      <c r="I20" s="291"/>
      <c r="J20" s="290"/>
      <c r="K20" s="291"/>
      <c r="L20" s="290"/>
      <c r="M20" s="291"/>
      <c r="N20" s="290"/>
      <c r="O20" s="291"/>
      <c r="P20" s="290"/>
      <c r="Q20" s="291"/>
      <c r="R20" s="290"/>
      <c r="S20" s="203"/>
      <c r="T20" s="307"/>
      <c r="U20" s="308"/>
      <c r="V20" s="307"/>
      <c r="W20" s="308"/>
      <c r="X20" s="307"/>
      <c r="Y20" s="308"/>
      <c r="Z20" s="307"/>
      <c r="AA20" s="308"/>
      <c r="AB20" s="307"/>
      <c r="AC20" s="308"/>
      <c r="AD20" s="307"/>
      <c r="AE20" s="308"/>
      <c r="AF20" s="307"/>
      <c r="AG20" s="309"/>
      <c r="AH20" s="259"/>
      <c r="AI20" s="259"/>
      <c r="AL20" s="301"/>
      <c r="AN20" s="301"/>
      <c r="AP20" s="301"/>
      <c r="AR20" s="301"/>
      <c r="AT20" s="301"/>
      <c r="AV20" s="301"/>
      <c r="AX20" s="301"/>
      <c r="AZ20" s="301"/>
      <c r="BB20" s="301"/>
      <c r="BD20" s="301"/>
      <c r="BF20" s="301"/>
      <c r="BH20" s="301"/>
      <c r="BJ20" s="301"/>
    </row>
    <row r="21" spans="2:62">
      <c r="B21" s="287" t="s">
        <v>463</v>
      </c>
      <c r="C21" s="243"/>
      <c r="D21" s="288"/>
      <c r="E21" s="199"/>
      <c r="F21" s="293"/>
      <c r="G21" s="200"/>
      <c r="H21" s="293"/>
      <c r="I21" s="200"/>
      <c r="J21" s="293"/>
      <c r="K21" s="200"/>
      <c r="L21" s="293"/>
      <c r="M21" s="200"/>
      <c r="N21" s="293"/>
      <c r="O21" s="200"/>
      <c r="P21" s="293"/>
      <c r="Q21" s="200"/>
      <c r="R21" s="293"/>
      <c r="S21" s="201"/>
      <c r="T21" s="293"/>
      <c r="U21" s="200"/>
      <c r="V21" s="293"/>
      <c r="W21" s="200"/>
      <c r="X21" s="293"/>
      <c r="Y21" s="200"/>
      <c r="Z21" s="293"/>
      <c r="AA21" s="200"/>
      <c r="AB21" s="307"/>
      <c r="AC21" s="200"/>
      <c r="AD21" s="307"/>
      <c r="AE21" s="200"/>
      <c r="AF21" s="200"/>
      <c r="AG21" s="206"/>
      <c r="AH21" s="53"/>
    </row>
    <row r="22" spans="2:62" s="188" customFormat="1">
      <c r="B22" s="292"/>
      <c r="C22" s="310"/>
      <c r="D22" s="290"/>
      <c r="E22" s="202"/>
      <c r="F22" s="290"/>
      <c r="G22" s="291"/>
      <c r="H22" s="290"/>
      <c r="I22" s="291"/>
      <c r="J22" s="290"/>
      <c r="K22" s="291"/>
      <c r="L22" s="290"/>
      <c r="M22" s="291"/>
      <c r="N22" s="290"/>
      <c r="O22" s="291"/>
      <c r="P22" s="290"/>
      <c r="Q22" s="291"/>
      <c r="R22" s="290"/>
      <c r="S22" s="203"/>
      <c r="T22" s="307"/>
      <c r="U22" s="308"/>
      <c r="V22" s="307"/>
      <c r="W22" s="308"/>
      <c r="X22" s="307"/>
      <c r="Y22" s="308"/>
      <c r="Z22" s="307"/>
      <c r="AA22" s="308"/>
      <c r="AB22" s="307"/>
      <c r="AC22" s="308"/>
      <c r="AD22" s="307"/>
      <c r="AE22" s="308"/>
      <c r="AF22" s="307"/>
      <c r="AG22" s="309"/>
      <c r="AH22" s="259"/>
      <c r="AI22" s="259"/>
      <c r="AL22" s="301"/>
      <c r="AN22" s="301"/>
      <c r="AP22" s="301"/>
      <c r="AR22" s="301"/>
      <c r="AT22" s="301"/>
      <c r="AV22" s="301"/>
      <c r="AX22" s="301"/>
      <c r="AZ22" s="301"/>
      <c r="BB22" s="301"/>
      <c r="BD22" s="301"/>
      <c r="BF22" s="301"/>
      <c r="BH22" s="301"/>
      <c r="BJ22" s="301"/>
    </row>
    <row r="23" spans="2:62">
      <c r="B23" s="287" t="s">
        <v>464</v>
      </c>
      <c r="C23" s="243"/>
      <c r="D23" s="288">
        <v>4007</v>
      </c>
      <c r="E23" s="196">
        <v>0</v>
      </c>
      <c r="F23" s="236">
        <v>4025</v>
      </c>
      <c r="G23" s="197">
        <v>0</v>
      </c>
      <c r="H23" s="236">
        <v>4043</v>
      </c>
      <c r="I23" s="197">
        <v>0</v>
      </c>
      <c r="J23" s="236">
        <v>4061</v>
      </c>
      <c r="K23" s="197">
        <v>263485</v>
      </c>
      <c r="L23" s="236">
        <v>4079</v>
      </c>
      <c r="M23" s="197">
        <v>0</v>
      </c>
      <c r="N23" s="236">
        <v>4097</v>
      </c>
      <c r="O23" s="197">
        <v>0</v>
      </c>
      <c r="P23" s="236">
        <v>4115</v>
      </c>
      <c r="Q23" s="197">
        <v>0</v>
      </c>
      <c r="R23" s="236">
        <v>4133</v>
      </c>
      <c r="S23" s="198">
        <v>0</v>
      </c>
      <c r="T23" s="236">
        <v>4151</v>
      </c>
      <c r="U23" s="197">
        <v>0</v>
      </c>
      <c r="V23" s="236">
        <v>4169</v>
      </c>
      <c r="W23" s="197">
        <v>0</v>
      </c>
      <c r="X23" s="236">
        <v>4187</v>
      </c>
      <c r="Y23" s="197">
        <v>0</v>
      </c>
      <c r="Z23" s="236">
        <v>4205</v>
      </c>
      <c r="AA23" s="197">
        <v>0</v>
      </c>
      <c r="AB23" s="236">
        <v>4223</v>
      </c>
      <c r="AC23" s="197">
        <v>0</v>
      </c>
      <c r="AD23" s="440">
        <v>4238</v>
      </c>
      <c r="AE23" s="441">
        <f>IF((E24+G24+I24+K24+M24+O24+Q24+S24+U24+W24+Y24+AA24+AC24)-(E23+G23+I23+K23+M23+O23+Q23+S23+U23+W23+Y23+AA23+AC23)&gt;0,E24+G24+I24+K24+M24+O24+Q24+S24+U24+W24+Y24+AA24+AC24-E23-G23-I23-K23-M23-O23-Q23-S23-U23-W23-Y23-AA23-AC23,0)</f>
        <v>0</v>
      </c>
      <c r="AF23" s="440">
        <v>4247</v>
      </c>
      <c r="AG23" s="442"/>
      <c r="AH23" s="259"/>
    </row>
    <row r="24" spans="2:62">
      <c r="B24" s="287" t="s">
        <v>465</v>
      </c>
      <c r="C24" s="243"/>
      <c r="D24" s="288">
        <v>4008</v>
      </c>
      <c r="E24" s="196">
        <v>0</v>
      </c>
      <c r="F24" s="236">
        <v>4026</v>
      </c>
      <c r="G24" s="197">
        <v>0</v>
      </c>
      <c r="H24" s="236">
        <v>4044</v>
      </c>
      <c r="I24" s="197">
        <v>0</v>
      </c>
      <c r="J24" s="236">
        <v>4062</v>
      </c>
      <c r="K24" s="197">
        <v>27</v>
      </c>
      <c r="L24" s="236">
        <v>4080</v>
      </c>
      <c r="M24" s="197">
        <v>0</v>
      </c>
      <c r="N24" s="236">
        <v>4098</v>
      </c>
      <c r="O24" s="197">
        <v>0</v>
      </c>
      <c r="P24" s="236">
        <v>4116</v>
      </c>
      <c r="Q24" s="197">
        <v>0</v>
      </c>
      <c r="R24" s="236">
        <v>4134</v>
      </c>
      <c r="S24" s="198">
        <v>0</v>
      </c>
      <c r="T24" s="236">
        <v>4152</v>
      </c>
      <c r="U24" s="197">
        <v>0</v>
      </c>
      <c r="V24" s="236">
        <v>4170</v>
      </c>
      <c r="W24" s="197">
        <v>0</v>
      </c>
      <c r="X24" s="236">
        <v>4188</v>
      </c>
      <c r="Y24" s="197">
        <v>0</v>
      </c>
      <c r="Z24" s="236">
        <v>4206</v>
      </c>
      <c r="AA24" s="197">
        <v>0</v>
      </c>
      <c r="AB24" s="236">
        <v>4224</v>
      </c>
      <c r="AC24" s="197">
        <v>0</v>
      </c>
      <c r="AD24" s="440"/>
      <c r="AE24" s="441"/>
      <c r="AF24" s="440"/>
      <c r="AG24" s="442"/>
      <c r="AH24" s="259"/>
    </row>
    <row r="25" spans="2:62" s="188" customFormat="1">
      <c r="B25" s="292"/>
      <c r="C25" s="310"/>
      <c r="D25" s="290"/>
      <c r="E25" s="202"/>
      <c r="F25" s="290"/>
      <c r="G25" s="291"/>
      <c r="H25" s="290"/>
      <c r="I25" s="291"/>
      <c r="J25" s="290"/>
      <c r="K25" s="291"/>
      <c r="L25" s="290"/>
      <c r="M25" s="291"/>
      <c r="N25" s="290"/>
      <c r="O25" s="291"/>
      <c r="P25" s="290"/>
      <c r="Q25" s="291"/>
      <c r="R25" s="290"/>
      <c r="S25" s="203"/>
      <c r="T25" s="307"/>
      <c r="U25" s="308"/>
      <c r="V25" s="307"/>
      <c r="W25" s="308"/>
      <c r="X25" s="307"/>
      <c r="Y25" s="308"/>
      <c r="Z25" s="307"/>
      <c r="AA25" s="308"/>
      <c r="AB25" s="307"/>
      <c r="AC25" s="308"/>
      <c r="AD25" s="307"/>
      <c r="AE25" s="308"/>
      <c r="AF25" s="307"/>
      <c r="AG25" s="309"/>
      <c r="AH25" s="53"/>
      <c r="AI25" s="259"/>
      <c r="AL25" s="301"/>
      <c r="AN25" s="301"/>
      <c r="AP25" s="301"/>
      <c r="AR25" s="301"/>
      <c r="AT25" s="301"/>
      <c r="AV25" s="301"/>
      <c r="AX25" s="301"/>
      <c r="AZ25" s="301"/>
      <c r="BB25" s="301"/>
      <c r="BD25" s="301"/>
      <c r="BF25" s="301"/>
      <c r="BH25" s="301"/>
      <c r="BJ25" s="301"/>
    </row>
    <row r="26" spans="2:62">
      <c r="B26" s="287" t="s">
        <v>527</v>
      </c>
      <c r="C26" s="243"/>
      <c r="D26" s="288"/>
      <c r="E26" s="199"/>
      <c r="F26" s="293"/>
      <c r="G26" s="200"/>
      <c r="H26" s="293"/>
      <c r="I26" s="200"/>
      <c r="J26" s="293"/>
      <c r="K26" s="200"/>
      <c r="L26" s="293"/>
      <c r="M26" s="200"/>
      <c r="N26" s="293"/>
      <c r="O26" s="200"/>
      <c r="P26" s="293"/>
      <c r="Q26" s="200"/>
      <c r="R26" s="293"/>
      <c r="S26" s="201"/>
      <c r="T26" s="293"/>
      <c r="U26" s="200"/>
      <c r="V26" s="293"/>
      <c r="W26" s="200"/>
      <c r="X26" s="293"/>
      <c r="Y26" s="200"/>
      <c r="Z26" s="293"/>
      <c r="AA26" s="200"/>
      <c r="AB26" s="307"/>
      <c r="AC26" s="200"/>
      <c r="AD26" s="307"/>
      <c r="AE26" s="200"/>
      <c r="AF26" s="200"/>
      <c r="AG26" s="206"/>
      <c r="AH26" s="53"/>
    </row>
    <row r="27" spans="2:62" s="188" customFormat="1">
      <c r="B27" s="292"/>
      <c r="C27" s="310"/>
      <c r="D27" s="290"/>
      <c r="E27" s="202"/>
      <c r="F27" s="290"/>
      <c r="G27" s="291"/>
      <c r="H27" s="290"/>
      <c r="I27" s="291"/>
      <c r="J27" s="290"/>
      <c r="K27" s="291"/>
      <c r="L27" s="290"/>
      <c r="M27" s="291"/>
      <c r="N27" s="290"/>
      <c r="O27" s="291"/>
      <c r="P27" s="290"/>
      <c r="Q27" s="291"/>
      <c r="R27" s="290"/>
      <c r="S27" s="203"/>
      <c r="T27" s="307"/>
      <c r="U27" s="308"/>
      <c r="V27" s="307"/>
      <c r="W27" s="308"/>
      <c r="X27" s="307"/>
      <c r="Y27" s="308"/>
      <c r="Z27" s="307"/>
      <c r="AA27" s="308"/>
      <c r="AB27" s="307"/>
      <c r="AC27" s="308"/>
      <c r="AD27" s="307"/>
      <c r="AE27" s="308"/>
      <c r="AF27" s="307"/>
      <c r="AG27" s="309"/>
      <c r="AH27" s="259"/>
      <c r="AI27" s="259"/>
      <c r="AL27" s="301"/>
      <c r="AN27" s="301"/>
      <c r="AP27" s="301"/>
      <c r="AR27" s="301"/>
      <c r="AT27" s="301"/>
      <c r="AV27" s="301"/>
      <c r="AX27" s="301"/>
      <c r="AZ27" s="301"/>
      <c r="BB27" s="301"/>
      <c r="BD27" s="301"/>
      <c r="BF27" s="301"/>
      <c r="BH27" s="301"/>
      <c r="BJ27" s="301"/>
    </row>
    <row r="28" spans="2:62">
      <c r="B28" s="287" t="s">
        <v>477</v>
      </c>
      <c r="C28" s="243"/>
      <c r="D28" s="288">
        <v>4009</v>
      </c>
      <c r="E28" s="202">
        <f>IF((E18+E23-E19-E24)&gt;0,E18+E23-E19-E24,0)</f>
        <v>0</v>
      </c>
      <c r="F28" s="288">
        <v>4027</v>
      </c>
      <c r="G28" s="202">
        <f>IF((G18+G23-G19-G24)&gt;0,G18+G23-G19-G24,0)</f>
        <v>0</v>
      </c>
      <c r="H28" s="288">
        <v>4045</v>
      </c>
      <c r="I28" s="202">
        <f>IF((I18+I23-I19-I24)&gt;0,I18+I23-I19-I24,0)</f>
        <v>0</v>
      </c>
      <c r="J28" s="288">
        <v>4063</v>
      </c>
      <c r="K28" s="202">
        <f>IF((K18+K23-K19-K24)&gt;0,K18+K23-K19-K24,0)</f>
        <v>489259</v>
      </c>
      <c r="L28" s="288">
        <v>4081</v>
      </c>
      <c r="M28" s="202">
        <f>IF((M18+M23-M19-M24)&gt;0,M18+M23-M19-M24,0)</f>
        <v>0</v>
      </c>
      <c r="N28" s="288">
        <v>4099</v>
      </c>
      <c r="O28" s="202">
        <f>IF((O18+O23-O19-O24)&gt;0,O18+O23-O19-O24,0)</f>
        <v>0</v>
      </c>
      <c r="P28" s="288">
        <v>4117</v>
      </c>
      <c r="Q28" s="202">
        <f>IF((Q18+Q23-Q19-Q24)&gt;0,Q18+Q23-Q19-Q24,0)</f>
        <v>0</v>
      </c>
      <c r="R28" s="288">
        <v>4135</v>
      </c>
      <c r="S28" s="202">
        <f>IF((S18+S23-S19-S24)&gt;0,S18+S23-S19-S24,0)</f>
        <v>0</v>
      </c>
      <c r="T28" s="307">
        <v>4153</v>
      </c>
      <c r="U28" s="202">
        <f>IF((U18+U23-U19-U24)&gt;0,U18+U23-U19-U24,0)</f>
        <v>0</v>
      </c>
      <c r="V28" s="307">
        <v>4171</v>
      </c>
      <c r="W28" s="202">
        <f>IF((W18+W23-W19-W24)&gt;0,W18+W23-W19-W24,0)</f>
        <v>0</v>
      </c>
      <c r="X28" s="307">
        <v>4189</v>
      </c>
      <c r="Y28" s="202">
        <f>IF((Y18+Y23-Y19-Y24)&gt;0,Y18+Y23-Y19-Y24,0)</f>
        <v>0</v>
      </c>
      <c r="Z28" s="307">
        <v>4207</v>
      </c>
      <c r="AA28" s="202">
        <f>IF((AA18+AA23-AA19-AA24)&gt;0,AA18+AA23-AA19-AA24,0)</f>
        <v>0</v>
      </c>
      <c r="AB28" s="307">
        <v>4225</v>
      </c>
      <c r="AC28" s="202">
        <f>IF((AC18+AC23-AC19-AC24)&gt;0,AC18+AC23-AC19-AC24,0)</f>
        <v>0</v>
      </c>
      <c r="AD28" s="440">
        <v>4239</v>
      </c>
      <c r="AE28" s="441">
        <f>IF((E29+G29+I29+K29+M29+O29+Q29+S29+U29+W29+Y29+AA29+AC29)-(E28+G28+I28+K28+M28+O28+Q28+S28+U28+W28+Y28+AA28+AC28)&gt;0,E29+G29+I29+K29+M29+O29+Q29+S29+U29+W29+Y29+AA29+AC29-E28-G28-I28-K28-M28-O28-Q28-S28-U28-W28-Y28-AA28-AC28,0)</f>
        <v>0</v>
      </c>
      <c r="AF28" s="440">
        <v>4248</v>
      </c>
      <c r="AG28" s="442">
        <f>IF(E28+G28+I28+K28+M28+O28+Q28+S28+U28+W28+Y28+AA28+AC28-E29-G29-I29-K29-M29-O29-Q29-S29-U29-W29-Y29-AA29-AC29&gt;0,E28+G28+I28+K28+M28+O28+Q28+S28+U28+W28+Y28+AA28+AC28-E29-G29-I29-K29-M29-O29-Q29-S29-U29-W29-Y29-AA29-AC29,0)</f>
        <v>442849</v>
      </c>
      <c r="AH28" s="294"/>
    </row>
    <row r="29" spans="2:62">
      <c r="B29" s="287" t="s">
        <v>462</v>
      </c>
      <c r="C29" s="243"/>
      <c r="D29" s="288">
        <v>4010</v>
      </c>
      <c r="E29" s="202">
        <f>IF((E19+E24-E18-E23)&gt;0,E19+E24-E18-E23,0)</f>
        <v>46410</v>
      </c>
      <c r="F29" s="288">
        <v>4028</v>
      </c>
      <c r="G29" s="202">
        <f>IF((G19+G24-G18-G23)&gt;0,G19+G24-G18-G23,0)</f>
        <v>0</v>
      </c>
      <c r="H29" s="288">
        <v>4046</v>
      </c>
      <c r="I29" s="202">
        <f>IF((I19+I24-I18-I23)&gt;0,I19+I24-I18-I23,0)</f>
        <v>0</v>
      </c>
      <c r="J29" s="288">
        <v>4064</v>
      </c>
      <c r="K29" s="202">
        <f>IF((K19+K24-K18-K23)&gt;0,K19+K24-K18-K23,0)</f>
        <v>0</v>
      </c>
      <c r="L29" s="288">
        <v>4082</v>
      </c>
      <c r="M29" s="202">
        <f>IF((M19+M24-M18-M23)&gt;0,M19+M24-M18-M23,0)</f>
        <v>0</v>
      </c>
      <c r="N29" s="288">
        <v>4100</v>
      </c>
      <c r="O29" s="202">
        <f>IF((O19+O24-O18-O23)&gt;0,O19+O24-O18-O23,0)</f>
        <v>0</v>
      </c>
      <c r="P29" s="288">
        <v>4118</v>
      </c>
      <c r="Q29" s="202">
        <f>IF((Q19+Q24-Q18-Q23)&gt;0,Q19+Q24-Q18-Q23,0)</f>
        <v>0</v>
      </c>
      <c r="R29" s="288">
        <v>4136</v>
      </c>
      <c r="S29" s="202">
        <f>IF((S19+S24-S18-S23)&gt;0,S19+S24-S18-S23,0)</f>
        <v>0</v>
      </c>
      <c r="T29" s="307">
        <v>4154</v>
      </c>
      <c r="U29" s="202">
        <f>IF((U19+U24-U18-U23)&gt;0,U19+U24-U18-U23,0)</f>
        <v>0</v>
      </c>
      <c r="V29" s="307">
        <v>4172</v>
      </c>
      <c r="W29" s="202">
        <f>IF((W19+W24-W18-W23)&gt;0,W19+W24-W18-W23,0)</f>
        <v>0</v>
      </c>
      <c r="X29" s="307">
        <v>4190</v>
      </c>
      <c r="Y29" s="202">
        <f>IF((Y19+Y24-Y18-Y23)&gt;0,Y19+Y24-Y18-Y23,0)</f>
        <v>0</v>
      </c>
      <c r="Z29" s="307">
        <v>4208</v>
      </c>
      <c r="AA29" s="202">
        <f>IF((AA19+AA24-AA18-AA23)&gt;0,AA19+AA24-AA18-AA23,0)</f>
        <v>0</v>
      </c>
      <c r="AB29" s="307">
        <v>4226</v>
      </c>
      <c r="AC29" s="202">
        <f>IF((AC19+AC24-AC18-AC23)&gt;0,AC19+AC24-AC18-AC23,0)</f>
        <v>0</v>
      </c>
      <c r="AD29" s="440"/>
      <c r="AE29" s="441"/>
      <c r="AF29" s="440"/>
      <c r="AG29" s="442"/>
      <c r="AH29" s="294"/>
    </row>
    <row r="30" spans="2:62" s="188" customFormat="1">
      <c r="B30" s="292"/>
      <c r="C30" s="310"/>
      <c r="D30" s="290"/>
      <c r="E30" s="202"/>
      <c r="F30" s="290"/>
      <c r="G30" s="291"/>
      <c r="H30" s="290"/>
      <c r="I30" s="291"/>
      <c r="J30" s="290"/>
      <c r="K30" s="291"/>
      <c r="L30" s="290"/>
      <c r="M30" s="291"/>
      <c r="N30" s="290"/>
      <c r="O30" s="291"/>
      <c r="P30" s="290"/>
      <c r="Q30" s="291"/>
      <c r="R30" s="290"/>
      <c r="S30" s="203"/>
      <c r="T30" s="307"/>
      <c r="U30" s="308"/>
      <c r="V30" s="307"/>
      <c r="W30" s="308"/>
      <c r="X30" s="307"/>
      <c r="Y30" s="308"/>
      <c r="Z30" s="307"/>
      <c r="AA30" s="308"/>
      <c r="AB30" s="307"/>
      <c r="AC30" s="308"/>
      <c r="AD30" s="307"/>
      <c r="AE30" s="308"/>
      <c r="AF30" s="307"/>
      <c r="AG30" s="309"/>
      <c r="AH30" s="53"/>
      <c r="AI30" s="259"/>
      <c r="AL30" s="301"/>
      <c r="AN30" s="301"/>
      <c r="AP30" s="301"/>
      <c r="AR30" s="301"/>
      <c r="AT30" s="301"/>
      <c r="AV30" s="301"/>
      <c r="AX30" s="301"/>
      <c r="AZ30" s="301"/>
      <c r="BB30" s="301"/>
      <c r="BD30" s="301"/>
      <c r="BF30" s="301"/>
      <c r="BH30" s="301"/>
      <c r="BJ30" s="301"/>
    </row>
    <row r="31" spans="2:62">
      <c r="B31" s="287" t="s">
        <v>459</v>
      </c>
      <c r="C31" s="243"/>
      <c r="D31" s="288"/>
      <c r="E31" s="199"/>
      <c r="F31" s="293"/>
      <c r="G31" s="200"/>
      <c r="H31" s="293"/>
      <c r="I31" s="200"/>
      <c r="J31" s="293"/>
      <c r="K31" s="200"/>
      <c r="L31" s="293"/>
      <c r="M31" s="200"/>
      <c r="N31" s="293"/>
      <c r="O31" s="200"/>
      <c r="P31" s="293"/>
      <c r="Q31" s="200"/>
      <c r="R31" s="293"/>
      <c r="S31" s="201"/>
      <c r="T31" s="293"/>
      <c r="U31" s="200"/>
      <c r="V31" s="293"/>
      <c r="W31" s="200"/>
      <c r="X31" s="293"/>
      <c r="Y31" s="200"/>
      <c r="Z31" s="293"/>
      <c r="AA31" s="200"/>
      <c r="AB31" s="307"/>
      <c r="AC31" s="200"/>
      <c r="AD31" s="307"/>
      <c r="AE31" s="200"/>
      <c r="AF31" s="200"/>
      <c r="AG31" s="206"/>
      <c r="AH31" s="53"/>
    </row>
    <row r="32" spans="2:62" s="188" customFormat="1">
      <c r="B32" s="292"/>
      <c r="C32" s="310"/>
      <c r="D32" s="290"/>
      <c r="E32" s="202"/>
      <c r="F32" s="290"/>
      <c r="G32" s="291"/>
      <c r="H32" s="290"/>
      <c r="I32" s="291"/>
      <c r="J32" s="290"/>
      <c r="K32" s="291"/>
      <c r="L32" s="290"/>
      <c r="M32" s="291"/>
      <c r="N32" s="290"/>
      <c r="O32" s="291"/>
      <c r="P32" s="290"/>
      <c r="Q32" s="291"/>
      <c r="R32" s="290"/>
      <c r="S32" s="203"/>
      <c r="T32" s="307"/>
      <c r="U32" s="308"/>
      <c r="V32" s="307"/>
      <c r="W32" s="308"/>
      <c r="X32" s="307"/>
      <c r="Y32" s="308"/>
      <c r="Z32" s="307"/>
      <c r="AA32" s="308"/>
      <c r="AB32" s="307"/>
      <c r="AC32" s="308"/>
      <c r="AD32" s="307"/>
      <c r="AE32" s="308"/>
      <c r="AF32" s="307"/>
      <c r="AG32" s="309"/>
      <c r="AH32" s="259"/>
      <c r="AI32" s="259"/>
      <c r="AL32" s="301"/>
      <c r="AN32" s="301"/>
      <c r="AP32" s="301"/>
      <c r="AR32" s="301"/>
      <c r="AT32" s="301"/>
      <c r="AV32" s="301"/>
      <c r="AX32" s="301"/>
      <c r="AZ32" s="301"/>
      <c r="BB32" s="301"/>
      <c r="BD32" s="301"/>
      <c r="BF32" s="301"/>
      <c r="BH32" s="301"/>
      <c r="BJ32" s="301"/>
    </row>
    <row r="33" spans="2:62">
      <c r="B33" s="287" t="s">
        <v>461</v>
      </c>
      <c r="C33" s="243"/>
      <c r="D33" s="288">
        <v>4011</v>
      </c>
      <c r="E33" s="196">
        <v>0</v>
      </c>
      <c r="F33" s="236">
        <v>4029</v>
      </c>
      <c r="G33" s="197">
        <v>0</v>
      </c>
      <c r="H33" s="236">
        <v>4047</v>
      </c>
      <c r="I33" s="197">
        <v>0</v>
      </c>
      <c r="J33" s="236">
        <v>4065</v>
      </c>
      <c r="K33" s="197">
        <v>16</v>
      </c>
      <c r="L33" s="236">
        <v>4083</v>
      </c>
      <c r="M33" s="197">
        <v>0</v>
      </c>
      <c r="N33" s="236">
        <v>4101</v>
      </c>
      <c r="O33" s="197">
        <v>0</v>
      </c>
      <c r="P33" s="236">
        <v>4119</v>
      </c>
      <c r="Q33" s="197">
        <v>0</v>
      </c>
      <c r="R33" s="236">
        <v>4137</v>
      </c>
      <c r="S33" s="198">
        <v>0</v>
      </c>
      <c r="T33" s="236">
        <v>4155</v>
      </c>
      <c r="U33" s="197">
        <v>0</v>
      </c>
      <c r="V33" s="236">
        <v>4173</v>
      </c>
      <c r="W33" s="197">
        <v>0</v>
      </c>
      <c r="X33" s="236">
        <v>4191</v>
      </c>
      <c r="Y33" s="197">
        <v>0</v>
      </c>
      <c r="Z33" s="236">
        <v>4209</v>
      </c>
      <c r="AA33" s="197">
        <v>0</v>
      </c>
      <c r="AB33" s="236">
        <v>4227</v>
      </c>
      <c r="AC33" s="197">
        <v>0</v>
      </c>
      <c r="AD33" s="440">
        <v>4240</v>
      </c>
      <c r="AE33" s="441">
        <f>IF((E34+G34+I34+K34+M34+O34+Q34+S34+U34+W34+Y34+AA34+AC34)-(E33+G33+I33+K33+M33+O33+Q33+S33+U33+W33+Y33+AA33+AC33)&gt;0,E34+G34+I34+K34+M34+O34+Q34+S34+U34+W34+Y34+AA34+AC34-E33-G33-I33-K33-M33-O33-Q33-S33-U33-W33-Y33-AA33-AC33,0)</f>
        <v>0</v>
      </c>
      <c r="AF33" s="440">
        <v>4249</v>
      </c>
      <c r="AG33" s="442"/>
      <c r="AH33" s="294"/>
    </row>
    <row r="34" spans="2:62">
      <c r="B34" s="287" t="s">
        <v>460</v>
      </c>
      <c r="C34" s="243"/>
      <c r="D34" s="288">
        <v>4012</v>
      </c>
      <c r="E34" s="196">
        <v>0</v>
      </c>
      <c r="F34" s="236">
        <v>4030</v>
      </c>
      <c r="G34" s="197">
        <v>0</v>
      </c>
      <c r="H34" s="236">
        <v>4048</v>
      </c>
      <c r="I34" s="197">
        <v>0</v>
      </c>
      <c r="J34" s="236">
        <v>4066</v>
      </c>
      <c r="K34" s="197">
        <v>0</v>
      </c>
      <c r="L34" s="236">
        <v>4084</v>
      </c>
      <c r="M34" s="197">
        <v>0</v>
      </c>
      <c r="N34" s="236">
        <v>4102</v>
      </c>
      <c r="O34" s="197">
        <v>0</v>
      </c>
      <c r="P34" s="236">
        <v>4120</v>
      </c>
      <c r="Q34" s="197">
        <v>0</v>
      </c>
      <c r="R34" s="236">
        <v>4138</v>
      </c>
      <c r="S34" s="198">
        <v>0</v>
      </c>
      <c r="T34" s="236">
        <v>4156</v>
      </c>
      <c r="U34" s="197">
        <v>0</v>
      </c>
      <c r="V34" s="236">
        <v>4174</v>
      </c>
      <c r="W34" s="197">
        <v>0</v>
      </c>
      <c r="X34" s="236">
        <v>4192</v>
      </c>
      <c r="Y34" s="197">
        <v>0</v>
      </c>
      <c r="Z34" s="236">
        <v>4210</v>
      </c>
      <c r="AA34" s="197">
        <v>0</v>
      </c>
      <c r="AB34" s="236">
        <v>4228</v>
      </c>
      <c r="AC34" s="197">
        <v>0</v>
      </c>
      <c r="AD34" s="440"/>
      <c r="AE34" s="441"/>
      <c r="AF34" s="440"/>
      <c r="AG34" s="442"/>
      <c r="AH34" s="294"/>
    </row>
    <row r="35" spans="2:62" s="188" customFormat="1">
      <c r="B35" s="292"/>
      <c r="C35" s="310"/>
      <c r="D35" s="290"/>
      <c r="E35" s="202"/>
      <c r="F35" s="290"/>
      <c r="G35" s="291"/>
      <c r="H35" s="290"/>
      <c r="I35" s="291"/>
      <c r="J35" s="290"/>
      <c r="K35" s="291"/>
      <c r="L35" s="290"/>
      <c r="M35" s="291"/>
      <c r="N35" s="290"/>
      <c r="O35" s="291"/>
      <c r="P35" s="290"/>
      <c r="Q35" s="291"/>
      <c r="R35" s="290"/>
      <c r="S35" s="203"/>
      <c r="T35" s="307"/>
      <c r="U35" s="308"/>
      <c r="V35" s="307"/>
      <c r="W35" s="308"/>
      <c r="X35" s="307"/>
      <c r="Y35" s="308"/>
      <c r="Z35" s="307"/>
      <c r="AA35" s="308"/>
      <c r="AB35" s="307"/>
      <c r="AC35" s="308"/>
      <c r="AD35" s="307"/>
      <c r="AE35" s="308"/>
      <c r="AF35" s="307"/>
      <c r="AG35" s="309"/>
      <c r="AH35" s="259"/>
      <c r="AI35" s="259"/>
      <c r="AL35" s="301"/>
      <c r="AN35" s="301"/>
      <c r="AP35" s="301"/>
      <c r="AR35" s="301"/>
      <c r="AT35" s="301"/>
      <c r="AV35" s="301"/>
      <c r="AX35" s="301"/>
      <c r="AZ35" s="301"/>
      <c r="BB35" s="301"/>
      <c r="BD35" s="301"/>
      <c r="BF35" s="301"/>
      <c r="BH35" s="301"/>
      <c r="BJ35" s="301"/>
    </row>
    <row r="36" spans="2:62">
      <c r="B36" s="287" t="s">
        <v>528</v>
      </c>
      <c r="C36" s="243"/>
      <c r="D36" s="288"/>
      <c r="E36" s="199"/>
      <c r="F36" s="293"/>
      <c r="G36" s="200"/>
      <c r="H36" s="293"/>
      <c r="I36" s="200"/>
      <c r="J36" s="293"/>
      <c r="K36" s="200"/>
      <c r="L36" s="293"/>
      <c r="M36" s="200"/>
      <c r="N36" s="293"/>
      <c r="O36" s="200"/>
      <c r="P36" s="293"/>
      <c r="Q36" s="200"/>
      <c r="R36" s="293"/>
      <c r="S36" s="201"/>
      <c r="T36" s="293"/>
      <c r="U36" s="200"/>
      <c r="V36" s="293"/>
      <c r="W36" s="200"/>
      <c r="X36" s="293"/>
      <c r="Y36" s="200"/>
      <c r="Z36" s="293"/>
      <c r="AA36" s="200"/>
      <c r="AB36" s="307"/>
      <c r="AC36" s="200"/>
      <c r="AD36" s="307"/>
      <c r="AE36" s="200"/>
      <c r="AF36" s="200"/>
      <c r="AG36" s="206"/>
      <c r="AH36" s="53"/>
    </row>
    <row r="37" spans="2:62" s="188" customFormat="1">
      <c r="B37" s="292"/>
      <c r="C37" s="310"/>
      <c r="D37" s="290"/>
      <c r="E37" s="202"/>
      <c r="F37" s="290"/>
      <c r="G37" s="291"/>
      <c r="H37" s="290"/>
      <c r="I37" s="291"/>
      <c r="J37" s="290"/>
      <c r="K37" s="291"/>
      <c r="L37" s="290"/>
      <c r="M37" s="291"/>
      <c r="N37" s="290"/>
      <c r="O37" s="291"/>
      <c r="P37" s="290"/>
      <c r="Q37" s="291"/>
      <c r="R37" s="290"/>
      <c r="S37" s="203"/>
      <c r="T37" s="307"/>
      <c r="U37" s="308"/>
      <c r="V37" s="307"/>
      <c r="W37" s="308"/>
      <c r="X37" s="307"/>
      <c r="Y37" s="308"/>
      <c r="Z37" s="307"/>
      <c r="AA37" s="308"/>
      <c r="AB37" s="307"/>
      <c r="AC37" s="308"/>
      <c r="AD37" s="307"/>
      <c r="AE37" s="308"/>
      <c r="AF37" s="307"/>
      <c r="AG37" s="309"/>
      <c r="AH37" s="259"/>
      <c r="AI37" s="259"/>
      <c r="AL37" s="301"/>
      <c r="AN37" s="301"/>
      <c r="AP37" s="301"/>
      <c r="AR37" s="301"/>
      <c r="AT37" s="301"/>
      <c r="AV37" s="301"/>
      <c r="AX37" s="301"/>
      <c r="AZ37" s="301"/>
      <c r="BB37" s="301"/>
      <c r="BD37" s="301"/>
      <c r="BF37" s="301"/>
      <c r="BH37" s="301"/>
      <c r="BJ37" s="301"/>
    </row>
    <row r="38" spans="2:62">
      <c r="B38" s="287" t="s">
        <v>466</v>
      </c>
      <c r="C38" s="243"/>
      <c r="D38" s="288">
        <v>4013</v>
      </c>
      <c r="E38" s="202">
        <f>IF((E28+E33-E29-E34)&gt;0,E28+E33-E29-E34,0)</f>
        <v>0</v>
      </c>
      <c r="F38" s="288">
        <v>4031</v>
      </c>
      <c r="G38" s="202">
        <f>IF((G28+G33-G29-G34)&gt;0,G28+G33-G29-G34,0)</f>
        <v>0</v>
      </c>
      <c r="H38" s="288">
        <v>4049</v>
      </c>
      <c r="I38" s="202">
        <f>IF((I28+I33-I29-I34)&gt;0,I28+I33-I29-I34,0)</f>
        <v>0</v>
      </c>
      <c r="J38" s="288">
        <v>4067</v>
      </c>
      <c r="K38" s="202">
        <f>IF((K28+K33-K29-K34)&gt;0,K28+K33-K29-K34,0)</f>
        <v>489275</v>
      </c>
      <c r="L38" s="288">
        <v>4085</v>
      </c>
      <c r="M38" s="202">
        <f>IF((M28+M33-M29-M34)&gt;0,M28+M33-M29-M34,0)</f>
        <v>0</v>
      </c>
      <c r="N38" s="288">
        <v>4103</v>
      </c>
      <c r="O38" s="202">
        <f>IF((O28+O33-O29-O34)&gt;0,O28+O33-O29-O34,0)</f>
        <v>0</v>
      </c>
      <c r="P38" s="288">
        <v>4121</v>
      </c>
      <c r="Q38" s="202">
        <f>IF((Q28+Q33-Q29-Q34)&gt;0,Q28+Q33-Q29-Q34,0)</f>
        <v>0</v>
      </c>
      <c r="R38" s="288">
        <v>4139</v>
      </c>
      <c r="S38" s="202">
        <f>IF((S28+S33-S29-S34)&gt;0,S28+S33-S29-S34,0)</f>
        <v>0</v>
      </c>
      <c r="T38" s="307">
        <v>4157</v>
      </c>
      <c r="U38" s="202">
        <f>IF((U28+U33-U29-U34)&gt;0,U28+U33-U29-U34,0)</f>
        <v>0</v>
      </c>
      <c r="V38" s="307">
        <v>4175</v>
      </c>
      <c r="W38" s="202">
        <f>IF((W28+W33-W29-W34)&gt;0,W28+W33-W29-W34,0)</f>
        <v>0</v>
      </c>
      <c r="X38" s="307">
        <v>4193</v>
      </c>
      <c r="Y38" s="202">
        <f>IF((Y28+Y33-Y29-Y34)&gt;0,Y28+Y33-Y29-Y34,0)</f>
        <v>0</v>
      </c>
      <c r="Z38" s="307">
        <v>4211</v>
      </c>
      <c r="AA38" s="202">
        <f>IF((AA28+AA33-AA29-AA34)&gt;0,AA28+AA33-AA29-AA34,0)</f>
        <v>0</v>
      </c>
      <c r="AB38" s="307">
        <v>4229</v>
      </c>
      <c r="AC38" s="202">
        <f>IF((AC28+AC33-AC29-AC34)&gt;0,AC28+AC33-AC29-AC34,0)</f>
        <v>0</v>
      </c>
      <c r="AD38" s="440">
        <v>4241</v>
      </c>
      <c r="AE38" s="441">
        <f>IF((E39+G39+I39+K39+M39+O39+Q39+S39+U39+W39+Y39+AA39+AC39)-(E38+G38+I38+K38+M38+O38+Q38+S38+U38+W38+Y38+AA38+AC38)&gt;0,E39+G39+I39+K39+M39+O39+Q39+S39+U39+W39+Y39+AA39+AC39-E38-G38-I38-K38-M38-O38-Q38-S38-U38-W38-Y38-AA38-AC38,0)</f>
        <v>0</v>
      </c>
      <c r="AF38" s="440">
        <v>4250</v>
      </c>
      <c r="AG38" s="442">
        <f>IF(E38+G38+I38+K38+M38+O38+Q38+S38+U38+W38+Y38+AA38+AC38-E39-G39-I39-K39-M39-O39-Q39-S39-U39-W39-Y39-AA39-AC39&gt;0,E38+G38+I38+K38+M38+O38+Q38+S38+U38+W38+Y38+AA38+AC38-E39-G39-I39-K39-M39-O39-Q39-S39-U39-W39-Y39-AA39-AC39,0)</f>
        <v>442865</v>
      </c>
      <c r="AH38" s="259"/>
    </row>
    <row r="39" spans="2:62">
      <c r="B39" s="287" t="s">
        <v>467</v>
      </c>
      <c r="C39" s="243"/>
      <c r="D39" s="288">
        <v>4014</v>
      </c>
      <c r="E39" s="202">
        <f>IF((E29+E34-E28-E33)&gt;0,E29+E34-E28-E33,0)</f>
        <v>46410</v>
      </c>
      <c r="F39" s="288">
        <v>4032</v>
      </c>
      <c r="G39" s="202">
        <f>IF((G29+G34-G28-G33)&gt;0,G29+G34-G28-G33,0)</f>
        <v>0</v>
      </c>
      <c r="H39" s="288">
        <v>4050</v>
      </c>
      <c r="I39" s="202">
        <f>IF((I29+I34-I28-I33)&gt;0,I29+I34-I28-I33,0)</f>
        <v>0</v>
      </c>
      <c r="J39" s="288">
        <v>4068</v>
      </c>
      <c r="K39" s="202">
        <f>IF((K29+K34-K28-K33)&gt;0,K29+K34-K28-K33,0)</f>
        <v>0</v>
      </c>
      <c r="L39" s="288">
        <v>4086</v>
      </c>
      <c r="M39" s="202">
        <f>IF((M29+M34-M28-M33)&gt;0,M29+M34-M28-M33,0)</f>
        <v>0</v>
      </c>
      <c r="N39" s="288">
        <v>4104</v>
      </c>
      <c r="O39" s="202">
        <f>IF((O29+O34-O28-O33)&gt;0,O29+O34-O28-O33,0)</f>
        <v>0</v>
      </c>
      <c r="P39" s="288">
        <v>4122</v>
      </c>
      <c r="Q39" s="202">
        <f>IF((Q29+Q34-Q28-Q33)&gt;0,Q29+Q34-Q28-Q33,0)</f>
        <v>0</v>
      </c>
      <c r="R39" s="288">
        <v>4140</v>
      </c>
      <c r="S39" s="202">
        <f>IF((S29+S34-S28-S33)&gt;0,S29+S34-S28-S33,0)</f>
        <v>0</v>
      </c>
      <c r="T39" s="307">
        <v>4158</v>
      </c>
      <c r="U39" s="202">
        <f>IF((U29+U34-U28-U33)&gt;0,U29+U34-U28-U33,0)</f>
        <v>0</v>
      </c>
      <c r="V39" s="307">
        <v>4176</v>
      </c>
      <c r="W39" s="202">
        <f>IF((W29+W34-W28-W33)&gt;0,W29+W34-W28-W33,0)</f>
        <v>0</v>
      </c>
      <c r="X39" s="307">
        <v>4194</v>
      </c>
      <c r="Y39" s="202">
        <f>IF((Y29+Y34-Y28-Y33)&gt;0,Y29+Y34-Y28-Y33,0)</f>
        <v>0</v>
      </c>
      <c r="Z39" s="307">
        <v>4212</v>
      </c>
      <c r="AA39" s="202">
        <f>IF((AA29+AA34-AA28-AA33)&gt;0,AA29+AA34-AA28-AA33,0)</f>
        <v>0</v>
      </c>
      <c r="AB39" s="307">
        <v>4230</v>
      </c>
      <c r="AC39" s="202">
        <f>IF((AC29+AC34-AC28-AC33)&gt;0,AC29+AC34-AC28-AC33,0)</f>
        <v>0</v>
      </c>
      <c r="AD39" s="440"/>
      <c r="AE39" s="441"/>
      <c r="AF39" s="440"/>
      <c r="AG39" s="442"/>
      <c r="AH39" s="259"/>
    </row>
    <row r="40" spans="2:62" s="188" customFormat="1">
      <c r="B40" s="292"/>
      <c r="C40" s="310"/>
      <c r="D40" s="290"/>
      <c r="E40" s="202"/>
      <c r="F40" s="290"/>
      <c r="G40" s="291"/>
      <c r="H40" s="290"/>
      <c r="I40" s="291"/>
      <c r="J40" s="290"/>
      <c r="K40" s="291"/>
      <c r="L40" s="290"/>
      <c r="M40" s="291"/>
      <c r="N40" s="290"/>
      <c r="O40" s="291"/>
      <c r="P40" s="290"/>
      <c r="Q40" s="291"/>
      <c r="R40" s="290"/>
      <c r="S40" s="203"/>
      <c r="T40" s="307"/>
      <c r="U40" s="308"/>
      <c r="V40" s="307"/>
      <c r="W40" s="308"/>
      <c r="X40" s="307"/>
      <c r="Y40" s="308"/>
      <c r="Z40" s="307"/>
      <c r="AA40" s="308"/>
      <c r="AB40" s="307"/>
      <c r="AC40" s="308"/>
      <c r="AD40" s="307"/>
      <c r="AE40" s="308"/>
      <c r="AF40" s="307"/>
      <c r="AG40" s="309"/>
      <c r="AH40" s="53"/>
      <c r="AI40" s="259"/>
      <c r="AL40" s="301"/>
      <c r="AN40" s="301"/>
      <c r="AP40" s="301"/>
      <c r="AR40" s="301"/>
      <c r="AT40" s="301"/>
      <c r="AV40" s="301"/>
      <c r="AX40" s="301"/>
      <c r="AZ40" s="301"/>
      <c r="BB40" s="301"/>
      <c r="BD40" s="301"/>
      <c r="BF40" s="301"/>
      <c r="BH40" s="301"/>
      <c r="BJ40" s="301"/>
    </row>
    <row r="41" spans="2:62">
      <c r="B41" s="287" t="s">
        <v>469</v>
      </c>
      <c r="C41" s="243"/>
      <c r="D41" s="288"/>
      <c r="E41" s="199"/>
      <c r="F41" s="293"/>
      <c r="G41" s="200"/>
      <c r="H41" s="293"/>
      <c r="I41" s="200"/>
      <c r="J41" s="293"/>
      <c r="K41" s="200"/>
      <c r="L41" s="293"/>
      <c r="M41" s="200"/>
      <c r="N41" s="293"/>
      <c r="O41" s="200"/>
      <c r="P41" s="293"/>
      <c r="Q41" s="200"/>
      <c r="R41" s="293"/>
      <c r="S41" s="201"/>
      <c r="T41" s="293"/>
      <c r="U41" s="200"/>
      <c r="V41" s="293"/>
      <c r="W41" s="200"/>
      <c r="X41" s="293"/>
      <c r="Y41" s="200"/>
      <c r="Z41" s="293"/>
      <c r="AA41" s="200"/>
      <c r="AB41" s="307"/>
      <c r="AC41" s="200"/>
      <c r="AD41" s="307"/>
      <c r="AE41" s="200"/>
      <c r="AF41" s="200"/>
      <c r="AG41" s="206"/>
      <c r="AH41" s="53"/>
    </row>
    <row r="42" spans="2:62" s="188" customFormat="1">
      <c r="B42" s="292"/>
      <c r="C42" s="310"/>
      <c r="D42" s="290"/>
      <c r="E42" s="202"/>
      <c r="F42" s="290"/>
      <c r="G42" s="291"/>
      <c r="H42" s="290"/>
      <c r="I42" s="291"/>
      <c r="J42" s="290"/>
      <c r="K42" s="291"/>
      <c r="L42" s="290"/>
      <c r="M42" s="291"/>
      <c r="N42" s="290"/>
      <c r="O42" s="291"/>
      <c r="P42" s="290"/>
      <c r="Q42" s="291"/>
      <c r="R42" s="290"/>
      <c r="S42" s="203"/>
      <c r="T42" s="307"/>
      <c r="U42" s="308"/>
      <c r="V42" s="307"/>
      <c r="W42" s="308"/>
      <c r="X42" s="307"/>
      <c r="Y42" s="308"/>
      <c r="Z42" s="307"/>
      <c r="AA42" s="308"/>
      <c r="AB42" s="307"/>
      <c r="AC42" s="308"/>
      <c r="AD42" s="307"/>
      <c r="AE42" s="308"/>
      <c r="AF42" s="307"/>
      <c r="AG42" s="309"/>
      <c r="AH42" s="294"/>
      <c r="AI42" s="259"/>
      <c r="AL42" s="301"/>
      <c r="AN42" s="301"/>
      <c r="AP42" s="301"/>
      <c r="AR42" s="301"/>
      <c r="AT42" s="301"/>
      <c r="AV42" s="301"/>
      <c r="AX42" s="301"/>
      <c r="AZ42" s="301"/>
      <c r="BB42" s="301"/>
      <c r="BD42" s="301"/>
      <c r="BF42" s="301"/>
      <c r="BH42" s="301"/>
      <c r="BJ42" s="301"/>
    </row>
    <row r="43" spans="2:62">
      <c r="B43" s="287" t="s">
        <v>464</v>
      </c>
      <c r="C43" s="243"/>
      <c r="D43" s="288">
        <v>4015</v>
      </c>
      <c r="E43" s="196">
        <v>0</v>
      </c>
      <c r="F43" s="236">
        <v>4033</v>
      </c>
      <c r="G43" s="197">
        <v>0</v>
      </c>
      <c r="H43" s="236">
        <v>4051</v>
      </c>
      <c r="I43" s="197">
        <v>0</v>
      </c>
      <c r="J43" s="236">
        <v>4069</v>
      </c>
      <c r="K43" s="197">
        <v>149696</v>
      </c>
      <c r="L43" s="236">
        <v>4087</v>
      </c>
      <c r="M43" s="197">
        <v>0</v>
      </c>
      <c r="N43" s="236">
        <v>4105</v>
      </c>
      <c r="O43" s="197">
        <v>0</v>
      </c>
      <c r="P43" s="236">
        <v>4123</v>
      </c>
      <c r="Q43" s="197">
        <v>0</v>
      </c>
      <c r="R43" s="236">
        <v>4141</v>
      </c>
      <c r="S43" s="198">
        <v>0</v>
      </c>
      <c r="T43" s="236">
        <v>4159</v>
      </c>
      <c r="U43" s="197">
        <v>0</v>
      </c>
      <c r="V43" s="236">
        <v>4177</v>
      </c>
      <c r="W43" s="197">
        <v>0</v>
      </c>
      <c r="X43" s="236">
        <v>4195</v>
      </c>
      <c r="Y43" s="197">
        <v>0</v>
      </c>
      <c r="Z43" s="236">
        <v>4213</v>
      </c>
      <c r="AA43" s="197">
        <v>0</v>
      </c>
      <c r="AB43" s="236">
        <v>4231</v>
      </c>
      <c r="AC43" s="197">
        <v>0</v>
      </c>
      <c r="AD43" s="440">
        <v>4242</v>
      </c>
      <c r="AE43" s="441">
        <f>IF((E44+G44+I44+K44+M44+O44+Q44+S44+U44+W44+Y44+AA44+AC44)-(E43+G43+I43+K43+M43+O43+Q43+S43+U43+W43+Y43+AA43+AC43)&gt;0,E44+G44+I44+K44+M44+O44+Q44+S44+U44+W44+Y44+AA44+AC44-E43-G43-I43-K43-M43-O43-Q43-S43-U43-W43-Y43-AA43-AC43,0)</f>
        <v>0</v>
      </c>
      <c r="AF43" s="440">
        <v>4251</v>
      </c>
      <c r="AG43" s="442"/>
      <c r="AH43" s="294"/>
    </row>
    <row r="44" spans="2:62">
      <c r="B44" s="287" t="s">
        <v>465</v>
      </c>
      <c r="C44" s="243"/>
      <c r="D44" s="288">
        <v>4016</v>
      </c>
      <c r="E44" s="196">
        <v>0</v>
      </c>
      <c r="F44" s="236">
        <v>4034</v>
      </c>
      <c r="G44" s="197">
        <v>0</v>
      </c>
      <c r="H44" s="236">
        <v>4052</v>
      </c>
      <c r="I44" s="197">
        <v>0</v>
      </c>
      <c r="J44" s="236">
        <v>4070</v>
      </c>
      <c r="K44" s="197">
        <v>0</v>
      </c>
      <c r="L44" s="236">
        <v>4088</v>
      </c>
      <c r="M44" s="197">
        <v>0</v>
      </c>
      <c r="N44" s="236">
        <v>4106</v>
      </c>
      <c r="O44" s="197">
        <v>0</v>
      </c>
      <c r="P44" s="236">
        <v>4124</v>
      </c>
      <c r="Q44" s="197">
        <v>0</v>
      </c>
      <c r="R44" s="236">
        <v>4142</v>
      </c>
      <c r="S44" s="198">
        <v>0</v>
      </c>
      <c r="T44" s="236">
        <v>4160</v>
      </c>
      <c r="U44" s="197">
        <v>0</v>
      </c>
      <c r="V44" s="236">
        <v>4178</v>
      </c>
      <c r="W44" s="197">
        <v>0</v>
      </c>
      <c r="X44" s="236">
        <v>4196</v>
      </c>
      <c r="Y44" s="197">
        <v>0</v>
      </c>
      <c r="Z44" s="236">
        <v>4214</v>
      </c>
      <c r="AA44" s="197">
        <v>0</v>
      </c>
      <c r="AB44" s="204">
        <v>4232</v>
      </c>
      <c r="AC44" s="197">
        <v>0</v>
      </c>
      <c r="AD44" s="440"/>
      <c r="AE44" s="441"/>
      <c r="AF44" s="440"/>
      <c r="AG44" s="442"/>
      <c r="AH44" s="259"/>
    </row>
    <row r="45" spans="2:62" s="188" customFormat="1">
      <c r="B45" s="292"/>
      <c r="C45" s="310"/>
      <c r="D45" s="290"/>
      <c r="E45" s="304"/>
      <c r="F45" s="290"/>
      <c r="G45" s="207"/>
      <c r="H45" s="290"/>
      <c r="I45" s="207"/>
      <c r="J45" s="290"/>
      <c r="K45" s="207"/>
      <c r="L45" s="290"/>
      <c r="M45" s="207"/>
      <c r="N45" s="290"/>
      <c r="O45" s="207"/>
      <c r="P45" s="290"/>
      <c r="Q45" s="207"/>
      <c r="R45" s="290"/>
      <c r="S45" s="305"/>
      <c r="T45" s="307"/>
      <c r="U45" s="207"/>
      <c r="V45" s="307"/>
      <c r="W45" s="207"/>
      <c r="X45" s="307"/>
      <c r="Y45" s="207"/>
      <c r="Z45" s="307"/>
      <c r="AA45" s="207"/>
      <c r="AB45" s="307"/>
      <c r="AC45" s="207"/>
      <c r="AD45" s="307"/>
      <c r="AE45" s="207"/>
      <c r="AF45" s="307"/>
      <c r="AG45" s="206"/>
      <c r="AH45" s="259"/>
      <c r="AI45" s="259"/>
      <c r="AL45" s="301"/>
      <c r="AN45" s="301"/>
      <c r="AP45" s="301"/>
      <c r="AR45" s="301"/>
      <c r="AT45" s="301"/>
      <c r="AV45" s="301"/>
      <c r="AX45" s="301"/>
      <c r="AZ45" s="301"/>
      <c r="BB45" s="301"/>
      <c r="BD45" s="301"/>
      <c r="BF45" s="301"/>
      <c r="BH45" s="301"/>
      <c r="BJ45" s="301"/>
    </row>
    <row r="46" spans="2:62">
      <c r="B46" s="287" t="s">
        <v>529</v>
      </c>
      <c r="C46" s="243"/>
      <c r="D46" s="288"/>
      <c r="E46" s="199"/>
      <c r="F46" s="293"/>
      <c r="G46" s="200"/>
      <c r="H46" s="293"/>
      <c r="I46" s="200"/>
      <c r="J46" s="293"/>
      <c r="K46" s="200"/>
      <c r="L46" s="293"/>
      <c r="M46" s="200"/>
      <c r="N46" s="293"/>
      <c r="O46" s="200"/>
      <c r="P46" s="293"/>
      <c r="Q46" s="200"/>
      <c r="R46" s="293"/>
      <c r="S46" s="201"/>
      <c r="T46" s="293"/>
      <c r="U46" s="200"/>
      <c r="V46" s="293"/>
      <c r="W46" s="200"/>
      <c r="X46" s="293"/>
      <c r="Y46" s="200"/>
      <c r="Z46" s="293"/>
      <c r="AA46" s="200"/>
      <c r="AB46" s="307"/>
      <c r="AC46" s="200"/>
      <c r="AD46" s="307"/>
      <c r="AE46" s="200"/>
      <c r="AF46" s="295"/>
      <c r="AG46" s="206"/>
      <c r="AH46" s="259"/>
    </row>
    <row r="47" spans="2:62" s="188" customFormat="1">
      <c r="B47" s="292"/>
      <c r="C47" s="310"/>
      <c r="D47" s="290"/>
      <c r="E47" s="202"/>
      <c r="F47" s="290"/>
      <c r="G47" s="291"/>
      <c r="H47" s="290"/>
      <c r="I47" s="291"/>
      <c r="J47" s="290"/>
      <c r="K47" s="291"/>
      <c r="L47" s="290"/>
      <c r="M47" s="291"/>
      <c r="N47" s="290"/>
      <c r="O47" s="291"/>
      <c r="P47" s="290"/>
      <c r="Q47" s="291"/>
      <c r="R47" s="290"/>
      <c r="S47" s="203"/>
      <c r="T47" s="307"/>
      <c r="U47" s="308"/>
      <c r="V47" s="307"/>
      <c r="W47" s="308"/>
      <c r="X47" s="307"/>
      <c r="Y47" s="308"/>
      <c r="Z47" s="307"/>
      <c r="AA47" s="308"/>
      <c r="AB47" s="307"/>
      <c r="AC47" s="308"/>
      <c r="AD47" s="307"/>
      <c r="AE47" s="308"/>
      <c r="AF47" s="307"/>
      <c r="AG47" s="309"/>
      <c r="AH47" s="259"/>
      <c r="AI47" s="259"/>
      <c r="AL47" s="301"/>
      <c r="AN47" s="301"/>
      <c r="AP47" s="301"/>
      <c r="AR47" s="301"/>
      <c r="AT47" s="301"/>
      <c r="AV47" s="301"/>
      <c r="AX47" s="301"/>
      <c r="AZ47" s="301"/>
      <c r="BB47" s="301"/>
      <c r="BD47" s="301"/>
      <c r="BF47" s="301"/>
      <c r="BH47" s="301"/>
      <c r="BJ47" s="301"/>
    </row>
    <row r="48" spans="2:62">
      <c r="B48" s="287" t="s">
        <v>477</v>
      </c>
      <c r="C48" s="243"/>
      <c r="D48" s="288">
        <v>4017</v>
      </c>
      <c r="E48" s="202">
        <f>IF((E38+E43-E39-E44)&gt;0,E38+E43-E39-E44,0)</f>
        <v>0</v>
      </c>
      <c r="F48" s="288">
        <v>4035</v>
      </c>
      <c r="G48" s="202">
        <f>IF((G38+G43-G39-G44)&gt;0,G38+G43-G39-G44,0)</f>
        <v>0</v>
      </c>
      <c r="H48" s="288">
        <v>4053</v>
      </c>
      <c r="I48" s="202">
        <f>IF((I38+I43-I39-I44)&gt;0,I38+I43-I39-I44,0)</f>
        <v>0</v>
      </c>
      <c r="J48" s="288">
        <v>4071</v>
      </c>
      <c r="K48" s="202">
        <f>IF((K38+K43-K39-K44)&gt;0,K38+K43-K39-K44,0)</f>
        <v>638971</v>
      </c>
      <c r="L48" s="288">
        <v>4089</v>
      </c>
      <c r="M48" s="202">
        <f>IF((M38+M43-M39-M44)&gt;0,M38+M43-M39-M44,0)</f>
        <v>0</v>
      </c>
      <c r="N48" s="288">
        <v>4107</v>
      </c>
      <c r="O48" s="202">
        <f>IF((O38+O43-O39-O44)&gt;0,O38+O43-O39-O44,0)</f>
        <v>0</v>
      </c>
      <c r="P48" s="288">
        <v>4125</v>
      </c>
      <c r="Q48" s="202">
        <f>IF((Q38+Q43-Q39-Q44)&gt;0,Q38+Q43-Q39-Q44,0)</f>
        <v>0</v>
      </c>
      <c r="R48" s="288">
        <v>4143</v>
      </c>
      <c r="S48" s="202">
        <f>IF((S38+S43-S39-S44)&gt;0,S38+S43-S39-S44,0)</f>
        <v>0</v>
      </c>
      <c r="T48" s="307">
        <v>4161</v>
      </c>
      <c r="U48" s="202">
        <f>IF((U38+U43-U39-U44)&gt;0,U38+U43-U39-U44,0)</f>
        <v>0</v>
      </c>
      <c r="V48" s="307">
        <v>4179</v>
      </c>
      <c r="W48" s="202">
        <f>IF((W38+W43-W39-W44)&gt;0,W38+W43-W39-W44,0)</f>
        <v>0</v>
      </c>
      <c r="X48" s="307">
        <v>4197</v>
      </c>
      <c r="Y48" s="202">
        <f>IF((Y38+Y43-Y39-Y44)&gt;0,Y38+Y43-Y39-Y44,0)</f>
        <v>0</v>
      </c>
      <c r="Z48" s="307">
        <v>4215</v>
      </c>
      <c r="AA48" s="202">
        <f>IF((AA38+AA43-AA39-AA44)&gt;0,AA38+AA43-AA39-AA44,0)</f>
        <v>0</v>
      </c>
      <c r="AB48" s="307">
        <v>4233</v>
      </c>
      <c r="AC48" s="202">
        <f>IF((AC38+AC43-AC39-AC44)&gt;0,AC38+AC43-AC39-AC44,0)</f>
        <v>0</v>
      </c>
      <c r="AD48" s="440">
        <v>4243</v>
      </c>
      <c r="AE48" s="441">
        <f>IF((E49+G49+I49+K49+M49+O49+Q49+S49+U49+W49+Y49+AA49+AC49)-(E48+G48+I48+K48+M48+O48+Q48+S48+U48+W48+Y48+AA48+AC48)&gt;0,E49+G49+I49+K49+M49+O49+Q49+S49+U49+W49+Y49+AA49+AC49-E48-G48-I48-K48-M48-O48-Q48-S48-U48-W48-Y48-AA48-AC48,0)</f>
        <v>0</v>
      </c>
      <c r="AF48" s="440">
        <v>4252</v>
      </c>
      <c r="AG48" s="442">
        <f>IF(E48+G48+I48+K48+M48+O48+Q48+S48+U48+W48+Y48+AA48+AC48-E49-G49-I49-K49-M49-O49-Q49-S49-U49-W49-Y49-AA49-AC49&gt;0,E48+G48+I48+K48+M48+O48+Q48+S48+U48+W48+Y48+AA48+AC48-E49-G49-I49-K49-M49-O49-Q49-S49-U49-W49-Y49-AA49-AC49,0)</f>
        <v>592561</v>
      </c>
      <c r="AH48" s="259"/>
    </row>
    <row r="49" spans="2:62" s="188" customFormat="1">
      <c r="B49" s="313" t="s">
        <v>462</v>
      </c>
      <c r="C49" s="314"/>
      <c r="D49" s="312">
        <v>4018</v>
      </c>
      <c r="E49" s="315">
        <f>IF((E39+E44-E38-E43)&gt;0,E39+E44-E38-E43,0)</f>
        <v>46410</v>
      </c>
      <c r="F49" s="312">
        <v>4036</v>
      </c>
      <c r="G49" s="315">
        <f>IF((G39+G44-G38-G43)&gt;0,G39+G44-G38-G43,0)</f>
        <v>0</v>
      </c>
      <c r="H49" s="312">
        <v>4054</v>
      </c>
      <c r="I49" s="315">
        <f>IF((I39+I44-I38-I43)&gt;0,I39+I44-I38-I43,0)</f>
        <v>0</v>
      </c>
      <c r="J49" s="312">
        <v>4072</v>
      </c>
      <c r="K49" s="315">
        <f>IF((K39+K44-K38-K43)&gt;0,K39+K44-K38-K43,0)</f>
        <v>0</v>
      </c>
      <c r="L49" s="312">
        <v>4090</v>
      </c>
      <c r="M49" s="315">
        <f>IF((M39+M44-M38-M43)&gt;0,M39+M44-M38-M43,0)</f>
        <v>0</v>
      </c>
      <c r="N49" s="312">
        <v>4108</v>
      </c>
      <c r="O49" s="315">
        <f>IF((O39+O44-O38-O43)&gt;0,O39+O44-O38-O43,0)</f>
        <v>0</v>
      </c>
      <c r="P49" s="312">
        <v>4126</v>
      </c>
      <c r="Q49" s="315">
        <f>IF((Q39+Q44-Q38-Q43)&gt;0,Q39+Q44-Q38-Q43,0)</f>
        <v>0</v>
      </c>
      <c r="R49" s="312">
        <v>4144</v>
      </c>
      <c r="S49" s="315">
        <f>IF((S39+S44-S38-S43)&gt;0,S39+S44-S38-S43,0)</f>
        <v>0</v>
      </c>
      <c r="T49" s="312">
        <v>4162</v>
      </c>
      <c r="U49" s="315">
        <f>IF((U39+U44-U38-U43)&gt;0,U39+U44-U38-U43,0)</f>
        <v>0</v>
      </c>
      <c r="V49" s="312">
        <v>4180</v>
      </c>
      <c r="W49" s="315">
        <f>IF((W39+W44-W38-W43)&gt;0,W39+W44-W38-W43,0)</f>
        <v>0</v>
      </c>
      <c r="X49" s="312">
        <v>4198</v>
      </c>
      <c r="Y49" s="315">
        <f>IF((Y39+Y44-Y38-Y43)&gt;0,Y39+Y44-Y38-Y43,0)</f>
        <v>0</v>
      </c>
      <c r="Z49" s="312">
        <v>4216</v>
      </c>
      <c r="AA49" s="315">
        <f>IF((AA39+AA44-AA38-AA43)&gt;0,AA39+AA44-AA38-AA43,0)</f>
        <v>0</v>
      </c>
      <c r="AB49" s="312">
        <v>4234</v>
      </c>
      <c r="AC49" s="315">
        <f>IF((AC39+AC44-AC38-AC43)&gt;0,AC39+AC44-AC38-AC43,0)</f>
        <v>0</v>
      </c>
      <c r="AD49" s="443"/>
      <c r="AE49" s="444"/>
      <c r="AF49" s="443"/>
      <c r="AG49" s="445"/>
      <c r="AH49" s="50"/>
      <c r="AI49" s="259"/>
      <c r="AL49" s="301"/>
      <c r="AN49" s="301"/>
      <c r="AP49" s="301"/>
      <c r="AR49" s="301"/>
      <c r="AT49" s="301"/>
      <c r="AV49" s="301"/>
      <c r="AX49" s="301"/>
      <c r="AZ49" s="301"/>
      <c r="BB49" s="301"/>
      <c r="BD49" s="301"/>
      <c r="BF49" s="301"/>
      <c r="BH49" s="301"/>
      <c r="BJ49" s="301"/>
    </row>
    <row r="50" spans="2:62" ht="12" customHeight="1">
      <c r="B50" s="296"/>
      <c r="C50" s="303"/>
      <c r="D50" s="297"/>
      <c r="E50" s="298"/>
      <c r="F50" s="299"/>
      <c r="G50" s="298"/>
      <c r="H50" s="299"/>
      <c r="I50" s="298"/>
      <c r="J50" s="299"/>
      <c r="K50" s="298"/>
      <c r="L50" s="299"/>
      <c r="M50" s="298"/>
      <c r="N50" s="299"/>
      <c r="O50" s="298"/>
      <c r="P50" s="299"/>
      <c r="Q50" s="298"/>
      <c r="R50" s="297"/>
      <c r="S50" s="298"/>
      <c r="T50" s="299"/>
      <c r="U50" s="298"/>
      <c r="V50" s="299"/>
      <c r="W50" s="298"/>
      <c r="X50" s="299"/>
      <c r="Y50" s="298"/>
      <c r="Z50" s="299"/>
      <c r="AA50" s="298"/>
      <c r="AB50" s="299"/>
      <c r="AC50" s="298"/>
      <c r="AD50" s="299"/>
      <c r="AE50" s="298"/>
      <c r="AF50" s="299"/>
      <c r="AG50" s="298"/>
      <c r="AH50" s="50"/>
    </row>
    <row r="51" spans="2:62" s="188" customFormat="1" hidden="1">
      <c r="AI51" s="259"/>
    </row>
    <row r="52" spans="2:62" s="188" customFormat="1" hidden="1">
      <c r="D52" s="300"/>
      <c r="F52" s="300"/>
      <c r="H52" s="300"/>
      <c r="J52" s="300"/>
      <c r="L52" s="300"/>
      <c r="N52" s="300"/>
      <c r="P52" s="300"/>
      <c r="R52" s="300"/>
      <c r="T52" s="300"/>
      <c r="V52" s="300"/>
      <c r="X52" s="300"/>
      <c r="Z52" s="300"/>
      <c r="AB52" s="300"/>
      <c r="AD52" s="300"/>
      <c r="AF52" s="300"/>
      <c r="AI52" s="259"/>
      <c r="AL52" s="301"/>
      <c r="AN52" s="301"/>
      <c r="AP52" s="301"/>
      <c r="AR52" s="301"/>
      <c r="AT52" s="301"/>
      <c r="AV52" s="301"/>
      <c r="AX52" s="301"/>
      <c r="AZ52" s="301"/>
      <c r="BB52" s="301"/>
      <c r="BD52" s="301"/>
      <c r="BF52" s="301"/>
      <c r="BH52" s="301"/>
      <c r="BJ52" s="301"/>
    </row>
    <row r="53" spans="2:62" s="188" customFormat="1" hidden="1">
      <c r="D53" s="300"/>
      <c r="F53" s="300"/>
      <c r="H53" s="300"/>
      <c r="J53" s="300"/>
      <c r="L53" s="300"/>
      <c r="N53" s="300"/>
      <c r="P53" s="300"/>
      <c r="R53" s="300"/>
      <c r="T53" s="300"/>
      <c r="V53" s="300"/>
      <c r="X53" s="300"/>
      <c r="Z53" s="300"/>
      <c r="AB53" s="300"/>
      <c r="AD53" s="300"/>
      <c r="AF53" s="300"/>
      <c r="AI53" s="259"/>
      <c r="AL53" s="301"/>
      <c r="AN53" s="301"/>
      <c r="AP53" s="301"/>
      <c r="AR53" s="301"/>
      <c r="AT53" s="301"/>
      <c r="AV53" s="301"/>
      <c r="AX53" s="301"/>
      <c r="AZ53" s="301"/>
      <c r="BB53" s="301"/>
      <c r="BD53" s="301"/>
      <c r="BF53" s="301"/>
      <c r="BH53" s="301"/>
      <c r="BJ53" s="301"/>
    </row>
    <row r="54" spans="2:62" s="188" customFormat="1" hidden="1">
      <c r="D54" s="300"/>
      <c r="F54" s="300"/>
      <c r="H54" s="300"/>
      <c r="J54" s="300"/>
      <c r="L54" s="300"/>
      <c r="N54" s="300"/>
      <c r="P54" s="300"/>
      <c r="R54" s="300"/>
      <c r="T54" s="300"/>
      <c r="V54" s="300"/>
      <c r="X54" s="300"/>
      <c r="Z54" s="300"/>
      <c r="AB54" s="300"/>
      <c r="AD54" s="300"/>
      <c r="AF54" s="300"/>
      <c r="AI54" s="259"/>
      <c r="AL54" s="301"/>
      <c r="AN54" s="301"/>
      <c r="AP54" s="301"/>
      <c r="AR54" s="301"/>
      <c r="AT54" s="301"/>
      <c r="AV54" s="301"/>
      <c r="AX54" s="301"/>
      <c r="AZ54" s="301"/>
      <c r="BB54" s="301"/>
      <c r="BD54" s="301"/>
      <c r="BF54" s="301"/>
      <c r="BH54" s="301"/>
      <c r="BJ54" s="301"/>
    </row>
    <row r="55" spans="2:62" s="188" customFormat="1" hidden="1">
      <c r="D55" s="300"/>
      <c r="F55" s="300"/>
      <c r="H55" s="300"/>
      <c r="J55" s="300"/>
      <c r="L55" s="300"/>
      <c r="N55" s="300"/>
      <c r="P55" s="300"/>
      <c r="R55" s="300"/>
      <c r="T55" s="300"/>
      <c r="V55" s="300"/>
      <c r="X55" s="300"/>
      <c r="Z55" s="300"/>
      <c r="AB55" s="300"/>
      <c r="AD55" s="300"/>
      <c r="AF55" s="300"/>
      <c r="AI55" s="259"/>
      <c r="AL55" s="301"/>
      <c r="AN55" s="301"/>
      <c r="AP55" s="301"/>
      <c r="AR55" s="301"/>
      <c r="AT55" s="301"/>
      <c r="AV55" s="301"/>
      <c r="AX55" s="301"/>
      <c r="AZ55" s="301"/>
      <c r="BB55" s="301"/>
      <c r="BD55" s="301"/>
      <c r="BF55" s="301"/>
      <c r="BH55" s="301"/>
      <c r="BJ55" s="301"/>
    </row>
    <row r="56" spans="2:62" s="188" customFormat="1" hidden="1">
      <c r="D56" s="300"/>
      <c r="F56" s="300"/>
      <c r="H56" s="300"/>
      <c r="J56" s="300"/>
      <c r="L56" s="300"/>
      <c r="N56" s="300"/>
      <c r="P56" s="300"/>
      <c r="R56" s="300"/>
      <c r="T56" s="300"/>
      <c r="V56" s="300"/>
      <c r="X56" s="300"/>
      <c r="Z56" s="300"/>
      <c r="AB56" s="300"/>
      <c r="AD56" s="300"/>
      <c r="AF56" s="300"/>
      <c r="AI56" s="259"/>
      <c r="AL56" s="301"/>
      <c r="AN56" s="301"/>
      <c r="AP56" s="301"/>
      <c r="AR56" s="301"/>
      <c r="AT56" s="301"/>
      <c r="AV56" s="301"/>
      <c r="AX56" s="301"/>
      <c r="AZ56" s="301"/>
      <c r="BB56" s="301"/>
      <c r="BD56" s="301"/>
      <c r="BF56" s="301"/>
      <c r="BH56" s="301"/>
      <c r="BJ56" s="301"/>
    </row>
    <row r="57" spans="2:62" s="188" customFormat="1" hidden="1">
      <c r="D57" s="300"/>
      <c r="F57" s="300"/>
      <c r="H57" s="300"/>
      <c r="J57" s="300"/>
      <c r="L57" s="300"/>
      <c r="N57" s="300"/>
      <c r="P57" s="300"/>
      <c r="R57" s="300"/>
      <c r="T57" s="300"/>
      <c r="V57" s="300"/>
      <c r="X57" s="300"/>
      <c r="Z57" s="300"/>
      <c r="AB57" s="300"/>
      <c r="AD57" s="300"/>
      <c r="AF57" s="300"/>
      <c r="AI57" s="259"/>
      <c r="AL57" s="301"/>
      <c r="AN57" s="301"/>
      <c r="AP57" s="301"/>
      <c r="AR57" s="301"/>
      <c r="AT57" s="301"/>
      <c r="AV57" s="301"/>
      <c r="AX57" s="301"/>
      <c r="AZ57" s="301"/>
      <c r="BB57" s="301"/>
      <c r="BD57" s="301"/>
      <c r="BF57" s="301"/>
      <c r="BH57" s="301"/>
      <c r="BJ57" s="301"/>
    </row>
    <row r="58" spans="2:62" s="188" customFormat="1" hidden="1">
      <c r="D58" s="300"/>
      <c r="F58" s="300"/>
      <c r="H58" s="300"/>
      <c r="J58" s="300"/>
      <c r="L58" s="300"/>
      <c r="N58" s="300"/>
      <c r="P58" s="300"/>
      <c r="R58" s="300"/>
      <c r="T58" s="300"/>
      <c r="V58" s="300"/>
      <c r="X58" s="300"/>
      <c r="Z58" s="300"/>
      <c r="AB58" s="300"/>
      <c r="AD58" s="300"/>
      <c r="AF58" s="300"/>
      <c r="AI58" s="259"/>
      <c r="AL58" s="301"/>
      <c r="AN58" s="301"/>
      <c r="AP58" s="301"/>
      <c r="AR58" s="301"/>
      <c r="AT58" s="301"/>
      <c r="AV58" s="301"/>
      <c r="AX58" s="301"/>
      <c r="AZ58" s="301"/>
      <c r="BB58" s="301"/>
      <c r="BD58" s="301"/>
      <c r="BF58" s="301"/>
      <c r="BH58" s="301"/>
      <c r="BJ58" s="301"/>
    </row>
    <row r="59" spans="2:62" s="188" customFormat="1" hidden="1">
      <c r="D59" s="300"/>
      <c r="F59" s="300"/>
      <c r="H59" s="300"/>
      <c r="J59" s="300"/>
      <c r="L59" s="300"/>
      <c r="N59" s="300"/>
      <c r="P59" s="300"/>
      <c r="R59" s="300"/>
      <c r="T59" s="300"/>
      <c r="V59" s="300"/>
      <c r="X59" s="300"/>
      <c r="Z59" s="300"/>
      <c r="AB59" s="300"/>
      <c r="AD59" s="300"/>
      <c r="AF59" s="300"/>
      <c r="AI59" s="259"/>
      <c r="AL59" s="301"/>
      <c r="AN59" s="301"/>
      <c r="AP59" s="301"/>
      <c r="AR59" s="301"/>
      <c r="AT59" s="301"/>
      <c r="AV59" s="301"/>
      <c r="AX59" s="301"/>
      <c r="AZ59" s="301"/>
      <c r="BB59" s="301"/>
      <c r="BD59" s="301"/>
      <c r="BF59" s="301"/>
      <c r="BH59" s="301"/>
      <c r="BJ59" s="301"/>
    </row>
    <row r="60" spans="2:62" s="188" customFormat="1" hidden="1">
      <c r="D60" s="300"/>
      <c r="F60" s="300"/>
      <c r="H60" s="300"/>
      <c r="J60" s="300"/>
      <c r="L60" s="300"/>
      <c r="N60" s="300"/>
      <c r="P60" s="300"/>
      <c r="R60" s="300"/>
      <c r="T60" s="300"/>
      <c r="V60" s="300"/>
      <c r="X60" s="300"/>
      <c r="Z60" s="300"/>
      <c r="AB60" s="300"/>
      <c r="AD60" s="300"/>
      <c r="AF60" s="300"/>
      <c r="AI60" s="259"/>
      <c r="AL60" s="301"/>
      <c r="AN60" s="301"/>
      <c r="AP60" s="301"/>
      <c r="AR60" s="301"/>
      <c r="AT60" s="301"/>
      <c r="AV60" s="301"/>
      <c r="AX60" s="301"/>
      <c r="AZ60" s="301"/>
      <c r="BB60" s="301"/>
      <c r="BD60" s="301"/>
      <c r="BF60" s="301"/>
      <c r="BH60" s="301"/>
      <c r="BJ60" s="301"/>
    </row>
    <row r="61" spans="2:62" s="188" customFormat="1" hidden="1">
      <c r="D61" s="300"/>
      <c r="F61" s="300"/>
      <c r="H61" s="300"/>
      <c r="J61" s="300"/>
      <c r="L61" s="300"/>
      <c r="N61" s="300"/>
      <c r="P61" s="300"/>
      <c r="R61" s="300"/>
      <c r="T61" s="300"/>
      <c r="V61" s="300"/>
      <c r="X61" s="300"/>
      <c r="Z61" s="300"/>
      <c r="AB61" s="300"/>
      <c r="AD61" s="300"/>
      <c r="AF61" s="300"/>
      <c r="AI61" s="259"/>
      <c r="AL61" s="301"/>
      <c r="AN61" s="301"/>
      <c r="AP61" s="301"/>
      <c r="AR61" s="301"/>
      <c r="AT61" s="301"/>
      <c r="AV61" s="301"/>
      <c r="AX61" s="301"/>
      <c r="AZ61" s="301"/>
      <c r="BB61" s="301"/>
      <c r="BD61" s="301"/>
      <c r="BF61" s="301"/>
      <c r="BH61" s="301"/>
      <c r="BJ61" s="301"/>
    </row>
    <row r="62" spans="2:62" s="188" customFormat="1" hidden="1">
      <c r="D62" s="300"/>
      <c r="F62" s="300"/>
      <c r="H62" s="300"/>
      <c r="J62" s="300"/>
      <c r="L62" s="300"/>
      <c r="N62" s="300"/>
      <c r="P62" s="300"/>
      <c r="R62" s="300"/>
      <c r="T62" s="300"/>
      <c r="V62" s="300"/>
      <c r="X62" s="300"/>
      <c r="Z62" s="300"/>
      <c r="AB62" s="300"/>
      <c r="AD62" s="300"/>
      <c r="AF62" s="300"/>
      <c r="AI62" s="259"/>
      <c r="AL62" s="301"/>
      <c r="AN62" s="301"/>
      <c r="AP62" s="301"/>
      <c r="AR62" s="301"/>
      <c r="AT62" s="301"/>
      <c r="AV62" s="301"/>
      <c r="AX62" s="301"/>
      <c r="AZ62" s="301"/>
      <c r="BB62" s="301"/>
      <c r="BD62" s="301"/>
      <c r="BF62" s="301"/>
      <c r="BH62" s="301"/>
      <c r="BJ62" s="301"/>
    </row>
    <row r="63" spans="2:62" s="188" customFormat="1" hidden="1">
      <c r="D63" s="300"/>
      <c r="F63" s="300"/>
      <c r="H63" s="300"/>
      <c r="J63" s="300"/>
      <c r="L63" s="300"/>
      <c r="N63" s="300"/>
      <c r="P63" s="300"/>
      <c r="R63" s="300"/>
      <c r="T63" s="300"/>
      <c r="V63" s="300"/>
      <c r="X63" s="300"/>
      <c r="Z63" s="300"/>
      <c r="AB63" s="300"/>
      <c r="AD63" s="300"/>
      <c r="AF63" s="300"/>
      <c r="AI63" s="259"/>
      <c r="AL63" s="301"/>
      <c r="AN63" s="301"/>
      <c r="AP63" s="301"/>
      <c r="AR63" s="301"/>
      <c r="AT63" s="301"/>
      <c r="AV63" s="301"/>
      <c r="AX63" s="301"/>
      <c r="AZ63" s="301"/>
      <c r="BB63" s="301"/>
      <c r="BD63" s="301"/>
      <c r="BF63" s="301"/>
      <c r="BH63" s="301"/>
      <c r="BJ63" s="301"/>
    </row>
    <row r="64" spans="2:62" s="188" customFormat="1" hidden="1">
      <c r="D64" s="300"/>
      <c r="F64" s="300"/>
      <c r="H64" s="300"/>
      <c r="J64" s="300"/>
      <c r="L64" s="300"/>
      <c r="N64" s="300"/>
      <c r="P64" s="300"/>
      <c r="R64" s="300"/>
      <c r="T64" s="300"/>
      <c r="V64" s="300"/>
      <c r="X64" s="300"/>
      <c r="Z64" s="300"/>
      <c r="AB64" s="300"/>
      <c r="AD64" s="300"/>
      <c r="AF64" s="300"/>
      <c r="AI64" s="259"/>
      <c r="AL64" s="301"/>
      <c r="AN64" s="301"/>
      <c r="AP64" s="301"/>
      <c r="AR64" s="301"/>
      <c r="AT64" s="301"/>
      <c r="AV64" s="301"/>
      <c r="AX64" s="301"/>
      <c r="AZ64" s="301"/>
      <c r="BB64" s="301"/>
      <c r="BD64" s="301"/>
      <c r="BF64" s="301"/>
      <c r="BH64" s="301"/>
      <c r="BJ64" s="301"/>
    </row>
    <row r="65" spans="4:62" s="188" customFormat="1" hidden="1">
      <c r="D65" s="300"/>
      <c r="F65" s="300"/>
      <c r="H65" s="300"/>
      <c r="J65" s="300"/>
      <c r="L65" s="300"/>
      <c r="N65" s="300"/>
      <c r="P65" s="300"/>
      <c r="R65" s="300"/>
      <c r="T65" s="300"/>
      <c r="V65" s="300"/>
      <c r="X65" s="300"/>
      <c r="Z65" s="300"/>
      <c r="AB65" s="300"/>
      <c r="AD65" s="300"/>
      <c r="AF65" s="300"/>
      <c r="AI65" s="259"/>
      <c r="AL65" s="301"/>
      <c r="AN65" s="301"/>
      <c r="AP65" s="301"/>
      <c r="AR65" s="301"/>
      <c r="AT65" s="301"/>
      <c r="AV65" s="301"/>
      <c r="AX65" s="301"/>
      <c r="AZ65" s="301"/>
      <c r="BB65" s="301"/>
      <c r="BD65" s="301"/>
      <c r="BF65" s="301"/>
      <c r="BH65" s="301"/>
      <c r="BJ65" s="301"/>
    </row>
    <row r="66" spans="4:62" s="188" customFormat="1" hidden="1">
      <c r="D66" s="300"/>
      <c r="F66" s="300"/>
      <c r="H66" s="300"/>
      <c r="J66" s="300"/>
      <c r="L66" s="300"/>
      <c r="N66" s="300"/>
      <c r="P66" s="300"/>
      <c r="R66" s="300"/>
      <c r="T66" s="300"/>
      <c r="V66" s="300"/>
      <c r="X66" s="300"/>
      <c r="Z66" s="300"/>
      <c r="AB66" s="300"/>
      <c r="AD66" s="300"/>
      <c r="AF66" s="300"/>
      <c r="AI66" s="259"/>
      <c r="AL66" s="301"/>
      <c r="AN66" s="301"/>
      <c r="AP66" s="301"/>
      <c r="AR66" s="301"/>
      <c r="AT66" s="301"/>
      <c r="AV66" s="301"/>
      <c r="AX66" s="301"/>
      <c r="AZ66" s="301"/>
      <c r="BB66" s="301"/>
      <c r="BD66" s="301"/>
      <c r="BF66" s="301"/>
      <c r="BH66" s="301"/>
      <c r="BJ66" s="301"/>
    </row>
    <row r="67" spans="4:62" s="188" customFormat="1" hidden="1">
      <c r="D67" s="300"/>
      <c r="F67" s="300"/>
      <c r="H67" s="300"/>
      <c r="J67" s="300"/>
      <c r="L67" s="300"/>
      <c r="N67" s="300"/>
      <c r="P67" s="300"/>
      <c r="R67" s="300"/>
      <c r="T67" s="300"/>
      <c r="V67" s="300"/>
      <c r="X67" s="300"/>
      <c r="Z67" s="300"/>
      <c r="AB67" s="300"/>
      <c r="AD67" s="300"/>
      <c r="AF67" s="300"/>
      <c r="AI67" s="259"/>
      <c r="AL67" s="301"/>
      <c r="AN67" s="301"/>
      <c r="AP67" s="301"/>
      <c r="AR67" s="301"/>
      <c r="AT67" s="301"/>
      <c r="AV67" s="301"/>
      <c r="AX67" s="301"/>
      <c r="AZ67" s="301"/>
      <c r="BB67" s="301"/>
      <c r="BD67" s="301"/>
      <c r="BF67" s="301"/>
      <c r="BH67" s="301"/>
      <c r="BJ67" s="301"/>
    </row>
    <row r="68" spans="4:62" s="188" customFormat="1" hidden="1">
      <c r="D68" s="300"/>
      <c r="F68" s="300"/>
      <c r="H68" s="300"/>
      <c r="J68" s="300"/>
      <c r="L68" s="300"/>
      <c r="N68" s="300"/>
      <c r="P68" s="300"/>
      <c r="R68" s="300"/>
      <c r="T68" s="300"/>
      <c r="V68" s="300"/>
      <c r="X68" s="300"/>
      <c r="Z68" s="300"/>
      <c r="AB68" s="300"/>
      <c r="AD68" s="300"/>
      <c r="AF68" s="300"/>
      <c r="AI68" s="259"/>
      <c r="AL68" s="301"/>
      <c r="AN68" s="301"/>
      <c r="AP68" s="301"/>
      <c r="AR68" s="301"/>
      <c r="AT68" s="301"/>
      <c r="AV68" s="301"/>
      <c r="AX68" s="301"/>
      <c r="AZ68" s="301"/>
      <c r="BB68" s="301"/>
      <c r="BD68" s="301"/>
      <c r="BF68" s="301"/>
      <c r="BH68" s="301"/>
      <c r="BJ68" s="301"/>
    </row>
    <row r="69" spans="4:62" s="188" customFormat="1" hidden="1">
      <c r="D69" s="300"/>
      <c r="F69" s="300"/>
      <c r="H69" s="300"/>
      <c r="J69" s="300"/>
      <c r="L69" s="300"/>
      <c r="N69" s="300"/>
      <c r="P69" s="300"/>
      <c r="R69" s="300"/>
      <c r="T69" s="300"/>
      <c r="V69" s="300"/>
      <c r="X69" s="300"/>
      <c r="Z69" s="300"/>
      <c r="AB69" s="300"/>
      <c r="AD69" s="300"/>
      <c r="AF69" s="300"/>
      <c r="AI69" s="259"/>
      <c r="AL69" s="301"/>
      <c r="AN69" s="301"/>
      <c r="AP69" s="301"/>
      <c r="AR69" s="301"/>
      <c r="AT69" s="301"/>
      <c r="AV69" s="301"/>
      <c r="AX69" s="301"/>
      <c r="AZ69" s="301"/>
      <c r="BB69" s="301"/>
      <c r="BD69" s="301"/>
      <c r="BF69" s="301"/>
      <c r="BH69" s="301"/>
      <c r="BJ69" s="301"/>
    </row>
    <row r="70" spans="4:62" s="188" customFormat="1" hidden="1">
      <c r="D70" s="300"/>
      <c r="F70" s="300"/>
      <c r="H70" s="300"/>
      <c r="J70" s="300"/>
      <c r="L70" s="300"/>
      <c r="N70" s="300"/>
      <c r="P70" s="300"/>
      <c r="R70" s="300"/>
      <c r="T70" s="300"/>
      <c r="V70" s="300"/>
      <c r="X70" s="300"/>
      <c r="Z70" s="300"/>
      <c r="AB70" s="300"/>
      <c r="AD70" s="300"/>
      <c r="AF70" s="300"/>
      <c r="AI70" s="259"/>
      <c r="AL70" s="301"/>
      <c r="AN70" s="301"/>
      <c r="AP70" s="301"/>
      <c r="AR70" s="301"/>
      <c r="AT70" s="301"/>
      <c r="AV70" s="301"/>
      <c r="AX70" s="301"/>
      <c r="AZ70" s="301"/>
      <c r="BB70" s="301"/>
      <c r="BD70" s="301"/>
      <c r="BF70" s="301"/>
      <c r="BH70" s="301"/>
      <c r="BJ70" s="301"/>
    </row>
    <row r="71" spans="4:62" s="188" customFormat="1" hidden="1">
      <c r="D71" s="300"/>
      <c r="F71" s="300"/>
      <c r="H71" s="300"/>
      <c r="J71" s="300"/>
      <c r="L71" s="300"/>
      <c r="N71" s="300"/>
      <c r="P71" s="300"/>
      <c r="R71" s="300"/>
      <c r="T71" s="300"/>
      <c r="V71" s="300"/>
      <c r="X71" s="300"/>
      <c r="Z71" s="300"/>
      <c r="AB71" s="300"/>
      <c r="AD71" s="300"/>
      <c r="AF71" s="300"/>
      <c r="AI71" s="259"/>
      <c r="AL71" s="301"/>
      <c r="AN71" s="301"/>
      <c r="AP71" s="301"/>
      <c r="AR71" s="301"/>
      <c r="AT71" s="301"/>
      <c r="AV71" s="301"/>
      <c r="AX71" s="301"/>
      <c r="AZ71" s="301"/>
      <c r="BB71" s="301"/>
      <c r="BD71" s="301"/>
      <c r="BF71" s="301"/>
      <c r="BH71" s="301"/>
      <c r="BJ71" s="301"/>
    </row>
    <row r="72" spans="4:62" s="188" customFormat="1" hidden="1">
      <c r="D72" s="300"/>
      <c r="F72" s="300"/>
      <c r="H72" s="300"/>
      <c r="J72" s="300"/>
      <c r="L72" s="300"/>
      <c r="N72" s="300"/>
      <c r="P72" s="300"/>
      <c r="R72" s="300"/>
      <c r="T72" s="300"/>
      <c r="V72" s="300"/>
      <c r="X72" s="300"/>
      <c r="Z72" s="300"/>
      <c r="AB72" s="300"/>
      <c r="AD72" s="300"/>
      <c r="AF72" s="300"/>
      <c r="AI72" s="259"/>
      <c r="AL72" s="301"/>
      <c r="AN72" s="301"/>
      <c r="AP72" s="301"/>
      <c r="AR72" s="301"/>
      <c r="AT72" s="301"/>
      <c r="AV72" s="301"/>
      <c r="AX72" s="301"/>
      <c r="AZ72" s="301"/>
      <c r="BB72" s="301"/>
      <c r="BD72" s="301"/>
      <c r="BF72" s="301"/>
      <c r="BH72" s="301"/>
      <c r="BJ72" s="301"/>
    </row>
    <row r="73" spans="4:62" s="188" customFormat="1" hidden="1">
      <c r="D73" s="300"/>
      <c r="F73" s="300"/>
      <c r="H73" s="300"/>
      <c r="J73" s="300"/>
      <c r="L73" s="300"/>
      <c r="N73" s="300"/>
      <c r="P73" s="300"/>
      <c r="R73" s="300"/>
      <c r="T73" s="300"/>
      <c r="V73" s="300"/>
      <c r="X73" s="300"/>
      <c r="Z73" s="300"/>
      <c r="AB73" s="300"/>
      <c r="AD73" s="300"/>
      <c r="AF73" s="300"/>
      <c r="AI73" s="259"/>
      <c r="AL73" s="301"/>
      <c r="AN73" s="301"/>
      <c r="AP73" s="301"/>
      <c r="AR73" s="301"/>
      <c r="AT73" s="301"/>
      <c r="AV73" s="301"/>
      <c r="AX73" s="301"/>
      <c r="AZ73" s="301"/>
      <c r="BB73" s="301"/>
      <c r="BD73" s="301"/>
      <c r="BF73" s="301"/>
      <c r="BH73" s="301"/>
      <c r="BJ73" s="301"/>
    </row>
    <row r="74" spans="4:62" s="188" customFormat="1" hidden="1">
      <c r="D74" s="300"/>
      <c r="F74" s="300"/>
      <c r="H74" s="300"/>
      <c r="J74" s="300"/>
      <c r="L74" s="300"/>
      <c r="N74" s="300"/>
      <c r="P74" s="300"/>
      <c r="R74" s="300"/>
      <c r="T74" s="300"/>
      <c r="V74" s="300"/>
      <c r="X74" s="300"/>
      <c r="Z74" s="300"/>
      <c r="AB74" s="300"/>
      <c r="AD74" s="300"/>
      <c r="AF74" s="300"/>
      <c r="AI74" s="259"/>
      <c r="AL74" s="301"/>
      <c r="AN74" s="301"/>
      <c r="AP74" s="301"/>
      <c r="AR74" s="301"/>
      <c r="AT74" s="301"/>
      <c r="AV74" s="301"/>
      <c r="AX74" s="301"/>
      <c r="AZ74" s="301"/>
      <c r="BB74" s="301"/>
      <c r="BD74" s="301"/>
      <c r="BF74" s="301"/>
      <c r="BH74" s="301"/>
      <c r="BJ74" s="301"/>
    </row>
    <row r="75" spans="4:62" s="188" customFormat="1" hidden="1">
      <c r="D75" s="300"/>
      <c r="F75" s="300"/>
      <c r="H75" s="300"/>
      <c r="J75" s="300"/>
      <c r="L75" s="300"/>
      <c r="N75" s="300"/>
      <c r="P75" s="300"/>
      <c r="R75" s="300"/>
      <c r="T75" s="300"/>
      <c r="V75" s="300"/>
      <c r="X75" s="300"/>
      <c r="Z75" s="300"/>
      <c r="AB75" s="300"/>
      <c r="AD75" s="300"/>
      <c r="AF75" s="300"/>
      <c r="AI75" s="259"/>
      <c r="AL75" s="301"/>
      <c r="AN75" s="301"/>
      <c r="AP75" s="301"/>
      <c r="AR75" s="301"/>
      <c r="AT75" s="301"/>
      <c r="AV75" s="301"/>
      <c r="AX75" s="301"/>
      <c r="AZ75" s="301"/>
      <c r="BB75" s="301"/>
      <c r="BD75" s="301"/>
      <c r="BF75" s="301"/>
      <c r="BH75" s="301"/>
      <c r="BJ75" s="301"/>
    </row>
    <row r="76" spans="4:62" s="188" customFormat="1" hidden="1">
      <c r="D76" s="300"/>
      <c r="F76" s="300"/>
      <c r="H76" s="300"/>
      <c r="J76" s="300"/>
      <c r="L76" s="300"/>
      <c r="N76" s="300"/>
      <c r="P76" s="300"/>
      <c r="R76" s="300"/>
      <c r="T76" s="300"/>
      <c r="V76" s="300"/>
      <c r="X76" s="300"/>
      <c r="Z76" s="300"/>
      <c r="AB76" s="300"/>
      <c r="AD76" s="300"/>
      <c r="AF76" s="300"/>
      <c r="AI76" s="259"/>
      <c r="AL76" s="301"/>
      <c r="AN76" s="301"/>
      <c r="AP76" s="301"/>
      <c r="AR76" s="301"/>
      <c r="AT76" s="301"/>
      <c r="AV76" s="301"/>
      <c r="AX76" s="301"/>
      <c r="AZ76" s="301"/>
      <c r="BB76" s="301"/>
      <c r="BD76" s="301"/>
      <c r="BF76" s="301"/>
      <c r="BH76" s="301"/>
      <c r="BJ76" s="301"/>
    </row>
    <row r="77" spans="4:62" s="188" customFormat="1" hidden="1">
      <c r="D77" s="300"/>
      <c r="F77" s="300"/>
      <c r="H77" s="300"/>
      <c r="J77" s="300"/>
      <c r="L77" s="300"/>
      <c r="N77" s="300"/>
      <c r="P77" s="300"/>
      <c r="R77" s="300"/>
      <c r="T77" s="300"/>
      <c r="V77" s="300"/>
      <c r="X77" s="300"/>
      <c r="Z77" s="300"/>
      <c r="AB77" s="300"/>
      <c r="AD77" s="300"/>
      <c r="AF77" s="300"/>
      <c r="AI77" s="259"/>
      <c r="AL77" s="301"/>
      <c r="AN77" s="301"/>
      <c r="AP77" s="301"/>
      <c r="AR77" s="301"/>
      <c r="AT77" s="301"/>
      <c r="AV77" s="301"/>
      <c r="AX77" s="301"/>
      <c r="AZ77" s="301"/>
      <c r="BB77" s="301"/>
      <c r="BD77" s="301"/>
      <c r="BF77" s="301"/>
      <c r="BH77" s="301"/>
      <c r="BJ77" s="301"/>
    </row>
    <row r="78" spans="4:62" s="188" customFormat="1" hidden="1">
      <c r="D78" s="300"/>
      <c r="F78" s="300"/>
      <c r="H78" s="300"/>
      <c r="J78" s="300"/>
      <c r="L78" s="300"/>
      <c r="N78" s="300"/>
      <c r="P78" s="300"/>
      <c r="R78" s="300"/>
      <c r="T78" s="300"/>
      <c r="V78" s="300"/>
      <c r="X78" s="300"/>
      <c r="Z78" s="300"/>
      <c r="AB78" s="300"/>
      <c r="AD78" s="300"/>
      <c r="AF78" s="300"/>
      <c r="AI78" s="259"/>
      <c r="AL78" s="301"/>
      <c r="AN78" s="301"/>
      <c r="AP78" s="301"/>
      <c r="AR78" s="301"/>
      <c r="AT78" s="301"/>
      <c r="AV78" s="301"/>
      <c r="AX78" s="301"/>
      <c r="AZ78" s="301"/>
      <c r="BB78" s="301"/>
      <c r="BD78" s="301"/>
      <c r="BF78" s="301"/>
      <c r="BH78" s="301"/>
      <c r="BJ78" s="301"/>
    </row>
    <row r="79" spans="4:62" s="188" customFormat="1" hidden="1">
      <c r="D79" s="300"/>
      <c r="F79" s="300"/>
      <c r="H79" s="300"/>
      <c r="J79" s="300"/>
      <c r="L79" s="300"/>
      <c r="N79" s="300"/>
      <c r="P79" s="300"/>
      <c r="R79" s="300"/>
      <c r="T79" s="300"/>
      <c r="V79" s="300"/>
      <c r="X79" s="300"/>
      <c r="Z79" s="300"/>
      <c r="AB79" s="300"/>
      <c r="AD79" s="300"/>
      <c r="AF79" s="300"/>
      <c r="AI79" s="259"/>
      <c r="AL79" s="301"/>
      <c r="AN79" s="301"/>
      <c r="AP79" s="301"/>
      <c r="AR79" s="301"/>
      <c r="AT79" s="301"/>
      <c r="AV79" s="301"/>
      <c r="AX79" s="301"/>
      <c r="AZ79" s="301"/>
      <c r="BB79" s="301"/>
      <c r="BD79" s="301"/>
      <c r="BF79" s="301"/>
      <c r="BH79" s="301"/>
      <c r="BJ79" s="301"/>
    </row>
    <row r="80" spans="4:62" s="188" customFormat="1" hidden="1">
      <c r="D80" s="300"/>
      <c r="F80" s="300"/>
      <c r="H80" s="300"/>
      <c r="J80" s="300"/>
      <c r="L80" s="300"/>
      <c r="N80" s="300"/>
      <c r="P80" s="300"/>
      <c r="R80" s="300"/>
      <c r="T80" s="300"/>
      <c r="V80" s="300"/>
      <c r="X80" s="300"/>
      <c r="Z80" s="300"/>
      <c r="AB80" s="300"/>
      <c r="AD80" s="300"/>
      <c r="AF80" s="300"/>
      <c r="AI80" s="259"/>
      <c r="AL80" s="301"/>
      <c r="AN80" s="301"/>
      <c r="AP80" s="301"/>
      <c r="AR80" s="301"/>
      <c r="AT80" s="301"/>
      <c r="AV80" s="301"/>
      <c r="AX80" s="301"/>
      <c r="AZ80" s="301"/>
      <c r="BB80" s="301"/>
      <c r="BD80" s="301"/>
      <c r="BF80" s="301"/>
      <c r="BH80" s="301"/>
      <c r="BJ80" s="301"/>
    </row>
    <row r="81" spans="4:62" s="188" customFormat="1" hidden="1">
      <c r="D81" s="300"/>
      <c r="F81" s="300"/>
      <c r="H81" s="300"/>
      <c r="J81" s="300"/>
      <c r="L81" s="300"/>
      <c r="N81" s="300"/>
      <c r="P81" s="300"/>
      <c r="R81" s="300"/>
      <c r="T81" s="300"/>
      <c r="V81" s="300"/>
      <c r="X81" s="300"/>
      <c r="Z81" s="300"/>
      <c r="AB81" s="300"/>
      <c r="AD81" s="300"/>
      <c r="AF81" s="300"/>
      <c r="AI81" s="259"/>
      <c r="AL81" s="301"/>
      <c r="AN81" s="301"/>
      <c r="AP81" s="301"/>
      <c r="AR81" s="301"/>
      <c r="AT81" s="301"/>
      <c r="AV81" s="301"/>
      <c r="AX81" s="301"/>
      <c r="AZ81" s="301"/>
      <c r="BB81" s="301"/>
      <c r="BD81" s="301"/>
      <c r="BF81" s="301"/>
      <c r="BH81" s="301"/>
      <c r="BJ81" s="301"/>
    </row>
    <row r="82" spans="4:62" s="188" customFormat="1" hidden="1">
      <c r="D82" s="300"/>
      <c r="F82" s="300"/>
      <c r="H82" s="300"/>
      <c r="J82" s="300"/>
      <c r="L82" s="300"/>
      <c r="N82" s="300"/>
      <c r="P82" s="300"/>
      <c r="R82" s="300"/>
      <c r="T82" s="300"/>
      <c r="V82" s="300"/>
      <c r="X82" s="300"/>
      <c r="Z82" s="300"/>
      <c r="AB82" s="300"/>
      <c r="AD82" s="300"/>
      <c r="AF82" s="300"/>
      <c r="AI82" s="259"/>
      <c r="AL82" s="301"/>
      <c r="AN82" s="301"/>
      <c r="AP82" s="301"/>
      <c r="AR82" s="301"/>
      <c r="AT82" s="301"/>
      <c r="AV82" s="301"/>
      <c r="AX82" s="301"/>
      <c r="AZ82" s="301"/>
      <c r="BB82" s="301"/>
      <c r="BD82" s="301"/>
      <c r="BF82" s="301"/>
      <c r="BH82" s="301"/>
      <c r="BJ82" s="301"/>
    </row>
    <row r="83" spans="4:62" s="188" customFormat="1" hidden="1">
      <c r="D83" s="300"/>
      <c r="F83" s="300"/>
      <c r="H83" s="300"/>
      <c r="J83" s="300"/>
      <c r="L83" s="300"/>
      <c r="N83" s="300"/>
      <c r="P83" s="300"/>
      <c r="R83" s="300"/>
      <c r="T83" s="300"/>
      <c r="V83" s="300"/>
      <c r="X83" s="300"/>
      <c r="Z83" s="300"/>
      <c r="AB83" s="300"/>
      <c r="AD83" s="300"/>
      <c r="AF83" s="300"/>
      <c r="AI83" s="259"/>
      <c r="AL83" s="301"/>
      <c r="AN83" s="301"/>
      <c r="AP83" s="301"/>
      <c r="AR83" s="301"/>
      <c r="AT83" s="301"/>
      <c r="AV83" s="301"/>
      <c r="AX83" s="301"/>
      <c r="AZ83" s="301"/>
      <c r="BB83" s="301"/>
      <c r="BD83" s="301"/>
      <c r="BF83" s="301"/>
      <c r="BH83" s="301"/>
      <c r="BJ83" s="301"/>
    </row>
    <row r="84" spans="4:62" s="188" customFormat="1" hidden="1">
      <c r="D84" s="300"/>
      <c r="F84" s="300"/>
      <c r="H84" s="300"/>
      <c r="J84" s="300"/>
      <c r="L84" s="300"/>
      <c r="N84" s="300"/>
      <c r="P84" s="300"/>
      <c r="R84" s="300"/>
      <c r="T84" s="300"/>
      <c r="V84" s="300"/>
      <c r="X84" s="300"/>
      <c r="Z84" s="300"/>
      <c r="AB84" s="300"/>
      <c r="AD84" s="300"/>
      <c r="AF84" s="300"/>
      <c r="AI84" s="259"/>
      <c r="AL84" s="301"/>
      <c r="AN84" s="301"/>
      <c r="AP84" s="301"/>
      <c r="AR84" s="301"/>
      <c r="AT84" s="301"/>
      <c r="AV84" s="301"/>
      <c r="AX84" s="301"/>
      <c r="AZ84" s="301"/>
      <c r="BB84" s="301"/>
      <c r="BD84" s="301"/>
      <c r="BF84" s="301"/>
      <c r="BH84" s="301"/>
      <c r="BJ84" s="301"/>
    </row>
    <row r="85" spans="4:62" s="188" customFormat="1" hidden="1">
      <c r="D85" s="300"/>
      <c r="F85" s="300"/>
      <c r="H85" s="300"/>
      <c r="J85" s="300"/>
      <c r="L85" s="300"/>
      <c r="N85" s="300"/>
      <c r="P85" s="300"/>
      <c r="R85" s="300"/>
      <c r="T85" s="300"/>
      <c r="V85" s="300"/>
      <c r="X85" s="300"/>
      <c r="Z85" s="300"/>
      <c r="AB85" s="300"/>
      <c r="AD85" s="300"/>
      <c r="AF85" s="300"/>
      <c r="AI85" s="259"/>
      <c r="AL85" s="301"/>
      <c r="AN85" s="301"/>
      <c r="AP85" s="301"/>
      <c r="AR85" s="301"/>
      <c r="AT85" s="301"/>
      <c r="AV85" s="301"/>
      <c r="AX85" s="301"/>
      <c r="AZ85" s="301"/>
      <c r="BB85" s="301"/>
      <c r="BD85" s="301"/>
      <c r="BF85" s="301"/>
      <c r="BH85" s="301"/>
      <c r="BJ85" s="301"/>
    </row>
    <row r="86" spans="4:62" s="188" customFormat="1" hidden="1">
      <c r="D86" s="300"/>
      <c r="F86" s="300"/>
      <c r="H86" s="300"/>
      <c r="J86" s="300"/>
      <c r="L86" s="300"/>
      <c r="N86" s="300"/>
      <c r="P86" s="300"/>
      <c r="R86" s="300"/>
      <c r="T86" s="300"/>
      <c r="V86" s="300"/>
      <c r="X86" s="300"/>
      <c r="Z86" s="300"/>
      <c r="AB86" s="300"/>
      <c r="AD86" s="300"/>
      <c r="AF86" s="300"/>
      <c r="AI86" s="259"/>
      <c r="AL86" s="301"/>
      <c r="AN86" s="301"/>
      <c r="AP86" s="301"/>
      <c r="AR86" s="301"/>
      <c r="AT86" s="301"/>
      <c r="AV86" s="301"/>
      <c r="AX86" s="301"/>
      <c r="AZ86" s="301"/>
      <c r="BB86" s="301"/>
      <c r="BD86" s="301"/>
      <c r="BF86" s="301"/>
      <c r="BH86" s="301"/>
      <c r="BJ86" s="301"/>
    </row>
    <row r="87" spans="4:62" s="188" customFormat="1" hidden="1">
      <c r="D87" s="300"/>
      <c r="F87" s="300"/>
      <c r="H87" s="300"/>
      <c r="J87" s="300"/>
      <c r="L87" s="300"/>
      <c r="N87" s="300"/>
      <c r="P87" s="300"/>
      <c r="R87" s="300"/>
      <c r="T87" s="300"/>
      <c r="V87" s="300"/>
      <c r="X87" s="300"/>
      <c r="Z87" s="300"/>
      <c r="AB87" s="300"/>
      <c r="AD87" s="300"/>
      <c r="AF87" s="300"/>
      <c r="AI87" s="259"/>
      <c r="AL87" s="301"/>
      <c r="AN87" s="301"/>
      <c r="AP87" s="301"/>
      <c r="AR87" s="301"/>
      <c r="AT87" s="301"/>
      <c r="AV87" s="301"/>
      <c r="AX87" s="301"/>
      <c r="AZ87" s="301"/>
      <c r="BB87" s="301"/>
      <c r="BD87" s="301"/>
      <c r="BF87" s="301"/>
      <c r="BH87" s="301"/>
      <c r="BJ87" s="301"/>
    </row>
    <row r="88" spans="4:62" s="188" customFormat="1" hidden="1">
      <c r="D88" s="300"/>
      <c r="F88" s="300"/>
      <c r="H88" s="300"/>
      <c r="J88" s="300"/>
      <c r="L88" s="300"/>
      <c r="N88" s="300"/>
      <c r="P88" s="300"/>
      <c r="R88" s="300"/>
      <c r="T88" s="300"/>
      <c r="V88" s="300"/>
      <c r="X88" s="300"/>
      <c r="Z88" s="300"/>
      <c r="AB88" s="300"/>
      <c r="AD88" s="300"/>
      <c r="AF88" s="300"/>
      <c r="AI88" s="259"/>
      <c r="AL88" s="301"/>
      <c r="AN88" s="301"/>
      <c r="AP88" s="301"/>
      <c r="AR88" s="301"/>
      <c r="AT88" s="301"/>
      <c r="AV88" s="301"/>
      <c r="AX88" s="301"/>
      <c r="AZ88" s="301"/>
      <c r="BB88" s="301"/>
      <c r="BD88" s="301"/>
      <c r="BF88" s="301"/>
      <c r="BH88" s="301"/>
      <c r="BJ88" s="301"/>
    </row>
    <row r="89" spans="4:62" s="188" customFormat="1" hidden="1">
      <c r="D89" s="300"/>
      <c r="F89" s="300"/>
      <c r="H89" s="300"/>
      <c r="J89" s="300"/>
      <c r="L89" s="300"/>
      <c r="N89" s="300"/>
      <c r="P89" s="300"/>
      <c r="R89" s="300"/>
      <c r="T89" s="300"/>
      <c r="V89" s="300"/>
      <c r="X89" s="300"/>
      <c r="Z89" s="300"/>
      <c r="AB89" s="300"/>
      <c r="AD89" s="300"/>
      <c r="AF89" s="300"/>
      <c r="AI89" s="259"/>
      <c r="AL89" s="301"/>
      <c r="AN89" s="301"/>
      <c r="AP89" s="301"/>
      <c r="AR89" s="301"/>
      <c r="AT89" s="301"/>
      <c r="AV89" s="301"/>
      <c r="AX89" s="301"/>
      <c r="AZ89" s="301"/>
      <c r="BB89" s="301"/>
      <c r="BD89" s="301"/>
      <c r="BF89" s="301"/>
      <c r="BH89" s="301"/>
      <c r="BJ89" s="301"/>
    </row>
    <row r="90" spans="4:62" s="188" customFormat="1" hidden="1">
      <c r="D90" s="300"/>
      <c r="F90" s="300"/>
      <c r="H90" s="300"/>
      <c r="J90" s="300"/>
      <c r="L90" s="300"/>
      <c r="N90" s="300"/>
      <c r="P90" s="300"/>
      <c r="R90" s="300"/>
      <c r="T90" s="300"/>
      <c r="V90" s="300"/>
      <c r="X90" s="300"/>
      <c r="Z90" s="300"/>
      <c r="AB90" s="300"/>
      <c r="AD90" s="300"/>
      <c r="AF90" s="300"/>
      <c r="AI90" s="259"/>
      <c r="AL90" s="301"/>
      <c r="AN90" s="301"/>
      <c r="AP90" s="301"/>
      <c r="AR90" s="301"/>
      <c r="AT90" s="301"/>
      <c r="AV90" s="301"/>
      <c r="AX90" s="301"/>
      <c r="AZ90" s="301"/>
      <c r="BB90" s="301"/>
      <c r="BD90" s="301"/>
      <c r="BF90" s="301"/>
      <c r="BH90" s="301"/>
      <c r="BJ90" s="301"/>
    </row>
    <row r="91" spans="4:62" s="188" customFormat="1" hidden="1">
      <c r="D91" s="300"/>
      <c r="F91" s="300"/>
      <c r="H91" s="300"/>
      <c r="J91" s="300"/>
      <c r="L91" s="300"/>
      <c r="N91" s="300"/>
      <c r="P91" s="300"/>
      <c r="R91" s="300"/>
      <c r="T91" s="300"/>
      <c r="V91" s="300"/>
      <c r="X91" s="300"/>
      <c r="Z91" s="300"/>
      <c r="AB91" s="300"/>
      <c r="AD91" s="300"/>
      <c r="AF91" s="300"/>
      <c r="AI91" s="259"/>
      <c r="AL91" s="301"/>
      <c r="AN91" s="301"/>
      <c r="AP91" s="301"/>
      <c r="AR91" s="301"/>
      <c r="AT91" s="301"/>
      <c r="AV91" s="301"/>
      <c r="AX91" s="301"/>
      <c r="AZ91" s="301"/>
      <c r="BB91" s="301"/>
      <c r="BD91" s="301"/>
      <c r="BF91" s="301"/>
      <c r="BH91" s="301"/>
      <c r="BJ91" s="301"/>
    </row>
    <row r="92" spans="4:62" s="188" customFormat="1" hidden="1">
      <c r="D92" s="300"/>
      <c r="F92" s="300"/>
      <c r="H92" s="300"/>
      <c r="J92" s="300"/>
      <c r="L92" s="300"/>
      <c r="N92" s="300"/>
      <c r="P92" s="300"/>
      <c r="R92" s="300"/>
      <c r="T92" s="300"/>
      <c r="V92" s="300"/>
      <c r="X92" s="300"/>
      <c r="Z92" s="300"/>
      <c r="AB92" s="300"/>
      <c r="AD92" s="300"/>
      <c r="AF92" s="300"/>
      <c r="AI92" s="259"/>
      <c r="AL92" s="301"/>
      <c r="AN92" s="301"/>
      <c r="AP92" s="301"/>
      <c r="AR92" s="301"/>
      <c r="AT92" s="301"/>
      <c r="AV92" s="301"/>
      <c r="AX92" s="301"/>
      <c r="AZ92" s="301"/>
      <c r="BB92" s="301"/>
      <c r="BD92" s="301"/>
      <c r="BF92" s="301"/>
      <c r="BH92" s="301"/>
      <c r="BJ92" s="301"/>
    </row>
    <row r="93" spans="4:62" s="188" customFormat="1" hidden="1">
      <c r="D93" s="300"/>
      <c r="F93" s="300"/>
      <c r="H93" s="300"/>
      <c r="J93" s="300"/>
      <c r="L93" s="300"/>
      <c r="N93" s="300"/>
      <c r="P93" s="300"/>
      <c r="R93" s="300"/>
      <c r="T93" s="300"/>
      <c r="V93" s="300"/>
      <c r="X93" s="300"/>
      <c r="Z93" s="300"/>
      <c r="AB93" s="300"/>
      <c r="AD93" s="300"/>
      <c r="AF93" s="300"/>
      <c r="AI93" s="259"/>
      <c r="AL93" s="301"/>
      <c r="AN93" s="301"/>
      <c r="AP93" s="301"/>
      <c r="AR93" s="301"/>
      <c r="AT93" s="301"/>
      <c r="AV93" s="301"/>
      <c r="AX93" s="301"/>
      <c r="AZ93" s="301"/>
      <c r="BB93" s="301"/>
      <c r="BD93" s="301"/>
      <c r="BF93" s="301"/>
      <c r="BH93" s="301"/>
      <c r="BJ93" s="301"/>
    </row>
    <row r="94" spans="4:62" s="188" customFormat="1" hidden="1">
      <c r="D94" s="300"/>
      <c r="F94" s="300"/>
      <c r="H94" s="300"/>
      <c r="J94" s="300"/>
      <c r="L94" s="300"/>
      <c r="N94" s="300"/>
      <c r="P94" s="300"/>
      <c r="R94" s="300"/>
      <c r="T94" s="300"/>
      <c r="V94" s="300"/>
      <c r="X94" s="300"/>
      <c r="Z94" s="300"/>
      <c r="AB94" s="300"/>
      <c r="AD94" s="300"/>
      <c r="AF94" s="300"/>
      <c r="AI94" s="259"/>
      <c r="AL94" s="301"/>
      <c r="AN94" s="301"/>
      <c r="AP94" s="301"/>
      <c r="AR94" s="301"/>
      <c r="AT94" s="301"/>
      <c r="AV94" s="301"/>
      <c r="AX94" s="301"/>
      <c r="AZ94" s="301"/>
      <c r="BB94" s="301"/>
      <c r="BD94" s="301"/>
      <c r="BF94" s="301"/>
      <c r="BH94" s="301"/>
      <c r="BJ94" s="301"/>
    </row>
    <row r="95" spans="4:62" s="188" customFormat="1" hidden="1">
      <c r="D95" s="300"/>
      <c r="F95" s="300"/>
      <c r="H95" s="300"/>
      <c r="J95" s="300"/>
      <c r="L95" s="300"/>
      <c r="N95" s="300"/>
      <c r="P95" s="300"/>
      <c r="R95" s="300"/>
      <c r="T95" s="300"/>
      <c r="V95" s="300"/>
      <c r="X95" s="300"/>
      <c r="Z95" s="300"/>
      <c r="AB95" s="300"/>
      <c r="AD95" s="300"/>
      <c r="AF95" s="300"/>
      <c r="AI95" s="259"/>
      <c r="AL95" s="301"/>
      <c r="AN95" s="301"/>
      <c r="AP95" s="301"/>
      <c r="AR95" s="301"/>
      <c r="AT95" s="301"/>
      <c r="AV95" s="301"/>
      <c r="AX95" s="301"/>
      <c r="AZ95" s="301"/>
      <c r="BB95" s="301"/>
      <c r="BD95" s="301"/>
      <c r="BF95" s="301"/>
      <c r="BH95" s="301"/>
      <c r="BJ95" s="301"/>
    </row>
    <row r="96" spans="4:62" s="188" customFormat="1" hidden="1">
      <c r="D96" s="300"/>
      <c r="F96" s="300"/>
      <c r="H96" s="300"/>
      <c r="J96" s="300"/>
      <c r="L96" s="300"/>
      <c r="N96" s="300"/>
      <c r="P96" s="300"/>
      <c r="R96" s="300"/>
      <c r="T96" s="300"/>
      <c r="V96" s="300"/>
      <c r="X96" s="300"/>
      <c r="Z96" s="300"/>
      <c r="AB96" s="300"/>
      <c r="AD96" s="300"/>
      <c r="AF96" s="300"/>
      <c r="AI96" s="259"/>
      <c r="AL96" s="301"/>
      <c r="AN96" s="301"/>
      <c r="AP96" s="301"/>
      <c r="AR96" s="301"/>
      <c r="AT96" s="301"/>
      <c r="AV96" s="301"/>
      <c r="AX96" s="301"/>
      <c r="AZ96" s="301"/>
      <c r="BB96" s="301"/>
      <c r="BD96" s="301"/>
      <c r="BF96" s="301"/>
      <c r="BH96" s="301"/>
      <c r="BJ96" s="301"/>
    </row>
    <row r="97" spans="4:62" s="188" customFormat="1" hidden="1">
      <c r="D97" s="300"/>
      <c r="F97" s="300"/>
      <c r="H97" s="300"/>
      <c r="J97" s="300"/>
      <c r="L97" s="300"/>
      <c r="N97" s="300"/>
      <c r="P97" s="300"/>
      <c r="R97" s="300"/>
      <c r="T97" s="300"/>
      <c r="V97" s="300"/>
      <c r="X97" s="300"/>
      <c r="Z97" s="300"/>
      <c r="AB97" s="300"/>
      <c r="AD97" s="300"/>
      <c r="AF97" s="300"/>
      <c r="AI97" s="259"/>
      <c r="AL97" s="301"/>
      <c r="AN97" s="301"/>
      <c r="AP97" s="301"/>
      <c r="AR97" s="301"/>
      <c r="AT97" s="301"/>
      <c r="AV97" s="301"/>
      <c r="AX97" s="301"/>
      <c r="AZ97" s="301"/>
      <c r="BB97" s="301"/>
      <c r="BD97" s="301"/>
      <c r="BF97" s="301"/>
      <c r="BH97" s="301"/>
      <c r="BJ97" s="301"/>
    </row>
    <row r="98" spans="4:62" s="188" customFormat="1" hidden="1">
      <c r="D98" s="300"/>
      <c r="F98" s="300"/>
      <c r="H98" s="300"/>
      <c r="J98" s="300"/>
      <c r="L98" s="300"/>
      <c r="N98" s="300"/>
      <c r="P98" s="300"/>
      <c r="R98" s="300"/>
      <c r="T98" s="300"/>
      <c r="V98" s="300"/>
      <c r="X98" s="300"/>
      <c r="Z98" s="300"/>
      <c r="AB98" s="300"/>
      <c r="AD98" s="300"/>
      <c r="AF98" s="300"/>
      <c r="AI98" s="259"/>
      <c r="AL98" s="301"/>
      <c r="AN98" s="301"/>
      <c r="AP98" s="301"/>
      <c r="AR98" s="301"/>
      <c r="AT98" s="301"/>
      <c r="AV98" s="301"/>
      <c r="AX98" s="301"/>
      <c r="AZ98" s="301"/>
      <c r="BB98" s="301"/>
      <c r="BD98" s="301"/>
      <c r="BF98" s="301"/>
      <c r="BH98" s="301"/>
      <c r="BJ98" s="301"/>
    </row>
    <row r="99" spans="4:62" s="188" customFormat="1" hidden="1">
      <c r="D99" s="300"/>
      <c r="F99" s="300"/>
      <c r="H99" s="300"/>
      <c r="J99" s="300"/>
      <c r="L99" s="300"/>
      <c r="N99" s="300"/>
      <c r="P99" s="300"/>
      <c r="R99" s="300"/>
      <c r="T99" s="300"/>
      <c r="V99" s="300"/>
      <c r="X99" s="300"/>
      <c r="Z99" s="300"/>
      <c r="AB99" s="300"/>
      <c r="AD99" s="300"/>
      <c r="AF99" s="300"/>
      <c r="AI99" s="259"/>
      <c r="AL99" s="301"/>
      <c r="AN99" s="301"/>
      <c r="AP99" s="301"/>
      <c r="AR99" s="301"/>
      <c r="AT99" s="301"/>
      <c r="AV99" s="301"/>
      <c r="AX99" s="301"/>
      <c r="AZ99" s="301"/>
      <c r="BB99" s="301"/>
      <c r="BD99" s="301"/>
      <c r="BF99" s="301"/>
      <c r="BH99" s="301"/>
      <c r="BJ99" s="301"/>
    </row>
    <row r="100" spans="4:62" s="188" customFormat="1" hidden="1">
      <c r="D100" s="300"/>
      <c r="F100" s="300"/>
      <c r="H100" s="300"/>
      <c r="J100" s="300"/>
      <c r="L100" s="300"/>
      <c r="N100" s="300"/>
      <c r="P100" s="300"/>
      <c r="R100" s="300"/>
      <c r="T100" s="300"/>
      <c r="V100" s="300"/>
      <c r="X100" s="300"/>
      <c r="Z100" s="300"/>
      <c r="AB100" s="300"/>
      <c r="AD100" s="300"/>
      <c r="AF100" s="300"/>
      <c r="AI100" s="259"/>
      <c r="AL100" s="301"/>
      <c r="AN100" s="301"/>
      <c r="AP100" s="301"/>
      <c r="AR100" s="301"/>
      <c r="AT100" s="301"/>
      <c r="AV100" s="301"/>
      <c r="AX100" s="301"/>
      <c r="AZ100" s="301"/>
      <c r="BB100" s="301"/>
      <c r="BD100" s="301"/>
      <c r="BF100" s="301"/>
      <c r="BH100" s="301"/>
      <c r="BJ100" s="301"/>
    </row>
    <row r="101" spans="4:62" s="188" customFormat="1" hidden="1">
      <c r="D101" s="300"/>
      <c r="F101" s="300"/>
      <c r="H101" s="300"/>
      <c r="J101" s="300"/>
      <c r="L101" s="300"/>
      <c r="N101" s="300"/>
      <c r="P101" s="300"/>
      <c r="R101" s="300"/>
      <c r="T101" s="300"/>
      <c r="V101" s="300"/>
      <c r="X101" s="300"/>
      <c r="Z101" s="300"/>
      <c r="AB101" s="300"/>
      <c r="AD101" s="300"/>
      <c r="AF101" s="300"/>
      <c r="AI101" s="259"/>
      <c r="AL101" s="301"/>
      <c r="AN101" s="301"/>
      <c r="AP101" s="301"/>
      <c r="AR101" s="301"/>
      <c r="AT101" s="301"/>
      <c r="AV101" s="301"/>
      <c r="AX101" s="301"/>
      <c r="AZ101" s="301"/>
      <c r="BB101" s="301"/>
      <c r="BD101" s="301"/>
      <c r="BF101" s="301"/>
      <c r="BH101" s="301"/>
      <c r="BJ101" s="301"/>
    </row>
    <row r="102" spans="4:62" s="188" customFormat="1" hidden="1">
      <c r="D102" s="300"/>
      <c r="F102" s="300"/>
      <c r="H102" s="300"/>
      <c r="J102" s="300"/>
      <c r="L102" s="300"/>
      <c r="N102" s="300"/>
      <c r="P102" s="300"/>
      <c r="R102" s="300"/>
      <c r="T102" s="300"/>
      <c r="V102" s="300"/>
      <c r="X102" s="300"/>
      <c r="Z102" s="300"/>
      <c r="AB102" s="300"/>
      <c r="AD102" s="300"/>
      <c r="AF102" s="300"/>
      <c r="AI102" s="259"/>
      <c r="AL102" s="301"/>
      <c r="AN102" s="301"/>
      <c r="AP102" s="301"/>
      <c r="AR102" s="301"/>
      <c r="AT102" s="301"/>
      <c r="AV102" s="301"/>
      <c r="AX102" s="301"/>
      <c r="AZ102" s="301"/>
      <c r="BB102" s="301"/>
      <c r="BD102" s="301"/>
      <c r="BF102" s="301"/>
      <c r="BH102" s="301"/>
      <c r="BJ102" s="301"/>
    </row>
    <row r="103" spans="4:62" s="188" customFormat="1" ht="11.25" hidden="1" customHeight="1">
      <c r="D103" s="300"/>
      <c r="F103" s="300"/>
      <c r="H103" s="300"/>
      <c r="J103" s="300"/>
      <c r="L103" s="300"/>
      <c r="N103" s="300"/>
      <c r="P103" s="300"/>
      <c r="R103" s="300"/>
      <c r="T103" s="300"/>
      <c r="V103" s="300"/>
      <c r="X103" s="300"/>
      <c r="Z103" s="300"/>
      <c r="AB103" s="300"/>
      <c r="AD103" s="300"/>
      <c r="AF103" s="300"/>
      <c r="AI103" s="259"/>
      <c r="AL103" s="301"/>
      <c r="AN103" s="301"/>
      <c r="AP103" s="301"/>
      <c r="AR103" s="301"/>
      <c r="AT103" s="301"/>
      <c r="AV103" s="301"/>
      <c r="AX103" s="301"/>
      <c r="AZ103" s="301"/>
      <c r="BB103" s="301"/>
      <c r="BD103" s="301"/>
      <c r="BF103" s="301"/>
      <c r="BH103" s="301"/>
      <c r="BJ103" s="301"/>
    </row>
    <row r="104" spans="4:62" s="188" customFormat="1" ht="11.25" hidden="1" customHeight="1">
      <c r="D104" s="300"/>
      <c r="F104" s="300"/>
      <c r="H104" s="300"/>
      <c r="J104" s="300"/>
      <c r="L104" s="300"/>
      <c r="N104" s="300"/>
      <c r="P104" s="300"/>
      <c r="R104" s="300"/>
      <c r="T104" s="300"/>
      <c r="V104" s="300"/>
      <c r="X104" s="300"/>
      <c r="Z104" s="300"/>
      <c r="AB104" s="300"/>
      <c r="AD104" s="300"/>
      <c r="AF104" s="300"/>
      <c r="AI104" s="259"/>
      <c r="AL104" s="301"/>
      <c r="AN104" s="301"/>
      <c r="AP104" s="301"/>
      <c r="AR104" s="301"/>
      <c r="AT104" s="301"/>
      <c r="AV104" s="301"/>
      <c r="AX104" s="301"/>
      <c r="AZ104" s="301"/>
      <c r="BB104" s="301"/>
      <c r="BD104" s="301"/>
      <c r="BF104" s="301"/>
      <c r="BH104" s="301"/>
      <c r="BJ104" s="301"/>
    </row>
    <row r="105" spans="4:62" s="188" customFormat="1" ht="11.25" hidden="1" customHeight="1">
      <c r="D105" s="300"/>
      <c r="F105" s="300"/>
      <c r="H105" s="300"/>
      <c r="J105" s="300"/>
      <c r="L105" s="300"/>
      <c r="N105" s="300"/>
      <c r="P105" s="300"/>
      <c r="R105" s="300"/>
      <c r="T105" s="300"/>
      <c r="V105" s="300"/>
      <c r="X105" s="300"/>
      <c r="Z105" s="300"/>
      <c r="AB105" s="300"/>
      <c r="AD105" s="300"/>
      <c r="AF105" s="300"/>
      <c r="AI105" s="259"/>
      <c r="AL105" s="301"/>
      <c r="AN105" s="301"/>
      <c r="AP105" s="301"/>
      <c r="AR105" s="301"/>
      <c r="AT105" s="301"/>
      <c r="AV105" s="301"/>
      <c r="AX105" s="301"/>
      <c r="AZ105" s="301"/>
      <c r="BB105" s="301"/>
      <c r="BD105" s="301"/>
      <c r="BF105" s="301"/>
      <c r="BH105" s="301"/>
      <c r="BJ105" s="301"/>
    </row>
    <row r="106" spans="4:62" s="188" customFormat="1" ht="11.25" hidden="1" customHeight="1">
      <c r="D106" s="300"/>
      <c r="F106" s="300"/>
      <c r="H106" s="300"/>
      <c r="J106" s="300"/>
      <c r="L106" s="300"/>
      <c r="N106" s="300"/>
      <c r="P106" s="300"/>
      <c r="R106" s="300"/>
      <c r="T106" s="300"/>
      <c r="V106" s="300"/>
      <c r="X106" s="300"/>
      <c r="Z106" s="300"/>
      <c r="AB106" s="300"/>
      <c r="AD106" s="300"/>
      <c r="AF106" s="300"/>
      <c r="AI106" s="259"/>
      <c r="AL106" s="301"/>
      <c r="AN106" s="301"/>
      <c r="AP106" s="301"/>
      <c r="AR106" s="301"/>
      <c r="AT106" s="301"/>
      <c r="AV106" s="301"/>
      <c r="AX106" s="301"/>
      <c r="AZ106" s="301"/>
      <c r="BB106" s="301"/>
      <c r="BD106" s="301"/>
      <c r="BF106" s="301"/>
      <c r="BH106" s="301"/>
      <c r="BJ106" s="301"/>
    </row>
    <row r="107" spans="4:62" s="188" customFormat="1" ht="11.25" hidden="1" customHeight="1">
      <c r="D107" s="300"/>
      <c r="F107" s="300"/>
      <c r="H107" s="300"/>
      <c r="J107" s="300"/>
      <c r="L107" s="300"/>
      <c r="N107" s="300"/>
      <c r="P107" s="300"/>
      <c r="R107" s="300"/>
      <c r="T107" s="300"/>
      <c r="V107" s="300"/>
      <c r="X107" s="300"/>
      <c r="Z107" s="300"/>
      <c r="AB107" s="300"/>
      <c r="AD107" s="300"/>
      <c r="AF107" s="300"/>
      <c r="AI107" s="259"/>
      <c r="AL107" s="301"/>
      <c r="AN107" s="301"/>
      <c r="AP107" s="301"/>
      <c r="AR107" s="301"/>
      <c r="AT107" s="301"/>
      <c r="AV107" s="301"/>
      <c r="AX107" s="301"/>
      <c r="AZ107" s="301"/>
      <c r="BB107" s="301"/>
      <c r="BD107" s="301"/>
      <c r="BF107" s="301"/>
      <c r="BH107" s="301"/>
      <c r="BJ107" s="301"/>
    </row>
    <row r="108" spans="4:62" s="188" customFormat="1" ht="11.25" hidden="1" customHeight="1">
      <c r="D108" s="300"/>
      <c r="F108" s="300"/>
      <c r="H108" s="300"/>
      <c r="J108" s="300"/>
      <c r="L108" s="300"/>
      <c r="N108" s="300"/>
      <c r="P108" s="300"/>
      <c r="R108" s="300"/>
      <c r="T108" s="300"/>
      <c r="V108" s="300"/>
      <c r="X108" s="300"/>
      <c r="Z108" s="300"/>
      <c r="AB108" s="300"/>
      <c r="AD108" s="300"/>
      <c r="AF108" s="300"/>
      <c r="AI108" s="259"/>
      <c r="AL108" s="301"/>
      <c r="AN108" s="301"/>
      <c r="AP108" s="301"/>
      <c r="AR108" s="301"/>
      <c r="AT108" s="301"/>
      <c r="AV108" s="301"/>
      <c r="AX108" s="301"/>
      <c r="AZ108" s="301"/>
      <c r="BB108" s="301"/>
      <c r="BD108" s="301"/>
      <c r="BF108" s="301"/>
      <c r="BH108" s="301"/>
      <c r="BJ108" s="301"/>
    </row>
    <row r="109" spans="4:62" s="188" customFormat="1" ht="11.25" hidden="1" customHeight="1">
      <c r="D109" s="300"/>
      <c r="F109" s="300"/>
      <c r="H109" s="300"/>
      <c r="J109" s="300"/>
      <c r="L109" s="300"/>
      <c r="N109" s="300"/>
      <c r="P109" s="300"/>
      <c r="R109" s="300"/>
      <c r="T109" s="300"/>
      <c r="V109" s="300"/>
      <c r="X109" s="300"/>
      <c r="Z109" s="300"/>
      <c r="AB109" s="300"/>
      <c r="AD109" s="300"/>
      <c r="AF109" s="300"/>
      <c r="AI109" s="259"/>
      <c r="AL109" s="301"/>
      <c r="AN109" s="301"/>
      <c r="AP109" s="301"/>
      <c r="AR109" s="301"/>
      <c r="AT109" s="301"/>
      <c r="AV109" s="301"/>
      <c r="AX109" s="301"/>
      <c r="AZ109" s="301"/>
      <c r="BB109" s="301"/>
      <c r="BD109" s="301"/>
      <c r="BF109" s="301"/>
      <c r="BH109" s="301"/>
      <c r="BJ109" s="301"/>
    </row>
    <row r="110" spans="4:62" s="188" customFormat="1" ht="11.25" hidden="1" customHeight="1">
      <c r="D110" s="300"/>
      <c r="F110" s="300"/>
      <c r="H110" s="300"/>
      <c r="J110" s="300"/>
      <c r="L110" s="300"/>
      <c r="N110" s="300"/>
      <c r="P110" s="300"/>
      <c r="R110" s="300"/>
      <c r="T110" s="300"/>
      <c r="V110" s="300"/>
      <c r="X110" s="300"/>
      <c r="Z110" s="300"/>
      <c r="AB110" s="300"/>
      <c r="AD110" s="300"/>
      <c r="AF110" s="300"/>
      <c r="AI110" s="259"/>
      <c r="AL110" s="301"/>
      <c r="AN110" s="301"/>
      <c r="AP110" s="301"/>
      <c r="AR110" s="301"/>
      <c r="AT110" s="301"/>
      <c r="AV110" s="301"/>
      <c r="AX110" s="301"/>
      <c r="AZ110" s="301"/>
      <c r="BB110" s="301"/>
      <c r="BD110" s="301"/>
      <c r="BF110" s="301"/>
      <c r="BH110" s="301"/>
      <c r="BJ110" s="301"/>
    </row>
    <row r="111" spans="4:62" s="188" customFormat="1" ht="11.25" hidden="1" customHeight="1">
      <c r="D111" s="300"/>
      <c r="F111" s="300"/>
      <c r="H111" s="300"/>
      <c r="J111" s="300"/>
      <c r="L111" s="300"/>
      <c r="N111" s="300"/>
      <c r="P111" s="300"/>
      <c r="R111" s="300"/>
      <c r="T111" s="300"/>
      <c r="V111" s="300"/>
      <c r="X111" s="300"/>
      <c r="Z111" s="300"/>
      <c r="AB111" s="300"/>
      <c r="AD111" s="300"/>
      <c r="AF111" s="300"/>
      <c r="AI111" s="259"/>
      <c r="AL111" s="301"/>
      <c r="AN111" s="301"/>
      <c r="AP111" s="301"/>
      <c r="AR111" s="301"/>
      <c r="AT111" s="301"/>
      <c r="AV111" s="301"/>
      <c r="AX111" s="301"/>
      <c r="AZ111" s="301"/>
      <c r="BB111" s="301"/>
      <c r="BD111" s="301"/>
      <c r="BF111" s="301"/>
      <c r="BH111" s="301"/>
      <c r="BJ111" s="301"/>
    </row>
    <row r="112" spans="4:62" s="188" customFormat="1" ht="11.25" hidden="1" customHeight="1">
      <c r="D112" s="300"/>
      <c r="F112" s="300"/>
      <c r="H112" s="300"/>
      <c r="J112" s="300"/>
      <c r="L112" s="300"/>
      <c r="N112" s="300"/>
      <c r="P112" s="300"/>
      <c r="R112" s="300"/>
      <c r="T112" s="300"/>
      <c r="V112" s="300"/>
      <c r="X112" s="300"/>
      <c r="Z112" s="300"/>
      <c r="AB112" s="300"/>
      <c r="AD112" s="300"/>
      <c r="AF112" s="300"/>
      <c r="AI112" s="259"/>
      <c r="AL112" s="301"/>
      <c r="AN112" s="301"/>
      <c r="AP112" s="301"/>
      <c r="AR112" s="301"/>
      <c r="AT112" s="301"/>
      <c r="AV112" s="301"/>
      <c r="AX112" s="301"/>
      <c r="AZ112" s="301"/>
      <c r="BB112" s="301"/>
      <c r="BD112" s="301"/>
      <c r="BF112" s="301"/>
      <c r="BH112" s="301"/>
      <c r="BJ112" s="301"/>
    </row>
    <row r="113" spans="4:62" s="188" customFormat="1" ht="11.25" hidden="1" customHeight="1">
      <c r="D113" s="300"/>
      <c r="F113" s="300"/>
      <c r="H113" s="300"/>
      <c r="J113" s="300"/>
      <c r="L113" s="300"/>
      <c r="N113" s="300"/>
      <c r="P113" s="300"/>
      <c r="R113" s="300"/>
      <c r="T113" s="300"/>
      <c r="V113" s="300"/>
      <c r="X113" s="300"/>
      <c r="Z113" s="300"/>
      <c r="AB113" s="300"/>
      <c r="AD113" s="300"/>
      <c r="AF113" s="300"/>
      <c r="AI113" s="259"/>
      <c r="AL113" s="301"/>
      <c r="AN113" s="301"/>
      <c r="AP113" s="301"/>
      <c r="AR113" s="301"/>
      <c r="AT113" s="301"/>
      <c r="AV113" s="301"/>
      <c r="AX113" s="301"/>
      <c r="AZ113" s="301"/>
      <c r="BB113" s="301"/>
      <c r="BD113" s="301"/>
      <c r="BF113" s="301"/>
      <c r="BH113" s="301"/>
      <c r="BJ113" s="301"/>
    </row>
    <row r="114" spans="4:62" s="188" customFormat="1" ht="11.25" hidden="1" customHeight="1">
      <c r="D114" s="300"/>
      <c r="F114" s="300"/>
      <c r="H114" s="300"/>
      <c r="J114" s="300"/>
      <c r="L114" s="300"/>
      <c r="N114" s="300"/>
      <c r="P114" s="300"/>
      <c r="R114" s="300"/>
      <c r="T114" s="300"/>
      <c r="V114" s="300"/>
      <c r="X114" s="300"/>
      <c r="Z114" s="300"/>
      <c r="AB114" s="300"/>
      <c r="AD114" s="300"/>
      <c r="AF114" s="300"/>
      <c r="AI114" s="259"/>
      <c r="AL114" s="301"/>
      <c r="AN114" s="301"/>
      <c r="AP114" s="301"/>
      <c r="AR114" s="301"/>
      <c r="AT114" s="301"/>
      <c r="AV114" s="301"/>
      <c r="AX114" s="301"/>
      <c r="AZ114" s="301"/>
      <c r="BB114" s="301"/>
      <c r="BD114" s="301"/>
      <c r="BF114" s="301"/>
      <c r="BH114" s="301"/>
      <c r="BJ114" s="301"/>
    </row>
    <row r="115" spans="4:62" s="188" customFormat="1" ht="11.25" hidden="1" customHeight="1">
      <c r="D115" s="300"/>
      <c r="F115" s="300"/>
      <c r="H115" s="300"/>
      <c r="J115" s="300"/>
      <c r="L115" s="300"/>
      <c r="N115" s="300"/>
      <c r="P115" s="300"/>
      <c r="R115" s="300"/>
      <c r="T115" s="300"/>
      <c r="V115" s="300"/>
      <c r="X115" s="300"/>
      <c r="Z115" s="300"/>
      <c r="AB115" s="300"/>
      <c r="AD115" s="300"/>
      <c r="AF115" s="300"/>
      <c r="AI115" s="259"/>
      <c r="AL115" s="301"/>
      <c r="AN115" s="301"/>
      <c r="AP115" s="301"/>
      <c r="AR115" s="301"/>
      <c r="AT115" s="301"/>
      <c r="AV115" s="301"/>
      <c r="AX115" s="301"/>
      <c r="AZ115" s="301"/>
      <c r="BB115" s="301"/>
      <c r="BD115" s="301"/>
      <c r="BF115" s="301"/>
      <c r="BH115" s="301"/>
      <c r="BJ115" s="301"/>
    </row>
    <row r="116" spans="4:62" s="188" customFormat="1" ht="11.25" hidden="1" customHeight="1">
      <c r="D116" s="300"/>
      <c r="F116" s="300"/>
      <c r="H116" s="300"/>
      <c r="J116" s="300"/>
      <c r="L116" s="300"/>
      <c r="N116" s="300"/>
      <c r="P116" s="300"/>
      <c r="R116" s="300"/>
      <c r="T116" s="300"/>
      <c r="V116" s="300"/>
      <c r="X116" s="300"/>
      <c r="Z116" s="300"/>
      <c r="AB116" s="300"/>
      <c r="AD116" s="300"/>
      <c r="AF116" s="300"/>
      <c r="AI116" s="259"/>
      <c r="AL116" s="301"/>
      <c r="AN116" s="301"/>
      <c r="AP116" s="301"/>
      <c r="AR116" s="301"/>
      <c r="AT116" s="301"/>
      <c r="AV116" s="301"/>
      <c r="AX116" s="301"/>
      <c r="AZ116" s="301"/>
      <c r="BB116" s="301"/>
      <c r="BD116" s="301"/>
      <c r="BF116" s="301"/>
      <c r="BH116" s="301"/>
      <c r="BJ116" s="301"/>
    </row>
    <row r="117" spans="4:62" s="188" customFormat="1" ht="11.25" hidden="1" customHeight="1">
      <c r="D117" s="300"/>
      <c r="F117" s="300"/>
      <c r="H117" s="300"/>
      <c r="J117" s="300"/>
      <c r="L117" s="300"/>
      <c r="N117" s="300"/>
      <c r="P117" s="300"/>
      <c r="R117" s="300"/>
      <c r="T117" s="300"/>
      <c r="V117" s="300"/>
      <c r="X117" s="300"/>
      <c r="Z117" s="300"/>
      <c r="AB117" s="300"/>
      <c r="AD117" s="300"/>
      <c r="AF117" s="300"/>
      <c r="AI117" s="259"/>
      <c r="AL117" s="301"/>
      <c r="AN117" s="301"/>
      <c r="AP117" s="301"/>
      <c r="AR117" s="301"/>
      <c r="AT117" s="301"/>
      <c r="AV117" s="301"/>
      <c r="AX117" s="301"/>
      <c r="AZ117" s="301"/>
      <c r="BB117" s="301"/>
      <c r="BD117" s="301"/>
      <c r="BF117" s="301"/>
      <c r="BH117" s="301"/>
      <c r="BJ117" s="301"/>
    </row>
    <row r="118" spans="4:62" s="188" customFormat="1" ht="11.25" hidden="1" customHeight="1">
      <c r="D118" s="300"/>
      <c r="F118" s="300"/>
      <c r="H118" s="300"/>
      <c r="J118" s="300"/>
      <c r="L118" s="300"/>
      <c r="N118" s="300"/>
      <c r="P118" s="300"/>
      <c r="R118" s="300"/>
      <c r="T118" s="300"/>
      <c r="V118" s="300"/>
      <c r="X118" s="300"/>
      <c r="Z118" s="300"/>
      <c r="AB118" s="300"/>
      <c r="AD118" s="300"/>
      <c r="AF118" s="300"/>
      <c r="AI118" s="259"/>
      <c r="AL118" s="301"/>
      <c r="AN118" s="301"/>
      <c r="AP118" s="301"/>
      <c r="AR118" s="301"/>
      <c r="AT118" s="301"/>
      <c r="AV118" s="301"/>
      <c r="AX118" s="301"/>
      <c r="AZ118" s="301"/>
      <c r="BB118" s="301"/>
      <c r="BD118" s="301"/>
      <c r="BF118" s="301"/>
      <c r="BH118" s="301"/>
      <c r="BJ118" s="301"/>
    </row>
    <row r="119" spans="4:62" s="188" customFormat="1" ht="11.25" hidden="1" customHeight="1">
      <c r="D119" s="300"/>
      <c r="F119" s="300"/>
      <c r="H119" s="300"/>
      <c r="J119" s="300"/>
      <c r="L119" s="300"/>
      <c r="N119" s="300"/>
      <c r="P119" s="300"/>
      <c r="R119" s="300"/>
      <c r="T119" s="300"/>
      <c r="V119" s="300"/>
      <c r="X119" s="300"/>
      <c r="Z119" s="300"/>
      <c r="AB119" s="300"/>
      <c r="AD119" s="300"/>
      <c r="AF119" s="300"/>
      <c r="AI119" s="259"/>
      <c r="AL119" s="301"/>
      <c r="AN119" s="301"/>
      <c r="AP119" s="301"/>
      <c r="AR119" s="301"/>
      <c r="AT119" s="301"/>
      <c r="AV119" s="301"/>
      <c r="AX119" s="301"/>
      <c r="AZ119" s="301"/>
      <c r="BB119" s="301"/>
      <c r="BD119" s="301"/>
      <c r="BF119" s="301"/>
      <c r="BH119" s="301"/>
      <c r="BJ119" s="301"/>
    </row>
    <row r="120" spans="4:62" s="188" customFormat="1" ht="11.25" hidden="1" customHeight="1">
      <c r="D120" s="300"/>
      <c r="F120" s="300"/>
      <c r="H120" s="300"/>
      <c r="J120" s="300"/>
      <c r="L120" s="300"/>
      <c r="N120" s="300"/>
      <c r="P120" s="300"/>
      <c r="R120" s="300"/>
      <c r="T120" s="300"/>
      <c r="V120" s="300"/>
      <c r="X120" s="300"/>
      <c r="Z120" s="300"/>
      <c r="AB120" s="300"/>
      <c r="AD120" s="300"/>
      <c r="AF120" s="300"/>
      <c r="AI120" s="259"/>
      <c r="AL120" s="301"/>
      <c r="AN120" s="301"/>
      <c r="AP120" s="301"/>
      <c r="AR120" s="301"/>
      <c r="AT120" s="301"/>
      <c r="AV120" s="301"/>
      <c r="AX120" s="301"/>
      <c r="AZ120" s="301"/>
      <c r="BB120" s="301"/>
      <c r="BD120" s="301"/>
      <c r="BF120" s="301"/>
      <c r="BH120" s="301"/>
      <c r="BJ120" s="301"/>
    </row>
    <row r="121" spans="4:62" s="188" customFormat="1" ht="11.25" hidden="1" customHeight="1">
      <c r="D121" s="300"/>
      <c r="F121" s="300"/>
      <c r="H121" s="300"/>
      <c r="J121" s="300"/>
      <c r="L121" s="300"/>
      <c r="N121" s="300"/>
      <c r="P121" s="300"/>
      <c r="R121" s="300"/>
      <c r="T121" s="300"/>
      <c r="V121" s="300"/>
      <c r="X121" s="300"/>
      <c r="Z121" s="300"/>
      <c r="AB121" s="300"/>
      <c r="AD121" s="300"/>
      <c r="AF121" s="300"/>
      <c r="AI121" s="259"/>
      <c r="AL121" s="301"/>
      <c r="AN121" s="301"/>
      <c r="AP121" s="301"/>
      <c r="AR121" s="301"/>
      <c r="AT121" s="301"/>
      <c r="AV121" s="301"/>
      <c r="AX121" s="301"/>
      <c r="AZ121" s="301"/>
      <c r="BB121" s="301"/>
      <c r="BD121" s="301"/>
      <c r="BF121" s="301"/>
      <c r="BH121" s="301"/>
      <c r="BJ121" s="301"/>
    </row>
    <row r="122" spans="4:62" s="188" customFormat="1" ht="11.25" hidden="1" customHeight="1">
      <c r="D122" s="300"/>
      <c r="F122" s="300"/>
      <c r="H122" s="300"/>
      <c r="J122" s="300"/>
      <c r="L122" s="300"/>
      <c r="N122" s="300"/>
      <c r="P122" s="300"/>
      <c r="R122" s="300"/>
      <c r="T122" s="300"/>
      <c r="V122" s="300"/>
      <c r="X122" s="300"/>
      <c r="Z122" s="300"/>
      <c r="AB122" s="300"/>
      <c r="AD122" s="300"/>
      <c r="AF122" s="300"/>
      <c r="AI122" s="259"/>
      <c r="AL122" s="301"/>
      <c r="AN122" s="301"/>
      <c r="AP122" s="301"/>
      <c r="AR122" s="301"/>
      <c r="AT122" s="301"/>
      <c r="AV122" s="301"/>
      <c r="AX122" s="301"/>
      <c r="AZ122" s="301"/>
      <c r="BB122" s="301"/>
      <c r="BD122" s="301"/>
      <c r="BF122" s="301"/>
      <c r="BH122" s="301"/>
      <c r="BJ122" s="301"/>
    </row>
    <row r="123" spans="4:62" s="188" customFormat="1" ht="11.25" hidden="1" customHeight="1">
      <c r="D123" s="300"/>
      <c r="F123" s="300"/>
      <c r="H123" s="300"/>
      <c r="J123" s="300"/>
      <c r="L123" s="300"/>
      <c r="N123" s="300"/>
      <c r="P123" s="300"/>
      <c r="R123" s="300"/>
      <c r="T123" s="300"/>
      <c r="V123" s="300"/>
      <c r="X123" s="300"/>
      <c r="Z123" s="300"/>
      <c r="AB123" s="300"/>
      <c r="AD123" s="300"/>
      <c r="AF123" s="300"/>
      <c r="AI123" s="259"/>
      <c r="AL123" s="301"/>
      <c r="AN123" s="301"/>
      <c r="AP123" s="301"/>
      <c r="AR123" s="301"/>
      <c r="AT123" s="301"/>
      <c r="AV123" s="301"/>
      <c r="AX123" s="301"/>
      <c r="AZ123" s="301"/>
      <c r="BB123" s="301"/>
      <c r="BD123" s="301"/>
      <c r="BF123" s="301"/>
      <c r="BH123" s="301"/>
      <c r="BJ123" s="301"/>
    </row>
    <row r="124" spans="4:62" s="188" customFormat="1" ht="11.25" hidden="1" customHeight="1">
      <c r="D124" s="300"/>
      <c r="F124" s="300"/>
      <c r="H124" s="300"/>
      <c r="J124" s="300"/>
      <c r="L124" s="300"/>
      <c r="N124" s="300"/>
      <c r="P124" s="300"/>
      <c r="R124" s="300"/>
      <c r="T124" s="300"/>
      <c r="V124" s="300"/>
      <c r="X124" s="300"/>
      <c r="Z124" s="300"/>
      <c r="AB124" s="300"/>
      <c r="AD124" s="300"/>
      <c r="AF124" s="300"/>
      <c r="AI124" s="259"/>
      <c r="AL124" s="301"/>
      <c r="AN124" s="301"/>
      <c r="AP124" s="301"/>
      <c r="AR124" s="301"/>
      <c r="AT124" s="301"/>
      <c r="AV124" s="301"/>
      <c r="AX124" s="301"/>
      <c r="AZ124" s="301"/>
      <c r="BB124" s="301"/>
      <c r="BD124" s="301"/>
      <c r="BF124" s="301"/>
      <c r="BH124" s="301"/>
      <c r="BJ124" s="301"/>
    </row>
    <row r="125" spans="4:62" s="188" customFormat="1" ht="11.25" hidden="1" customHeight="1">
      <c r="D125" s="300"/>
      <c r="F125" s="300"/>
      <c r="H125" s="300"/>
      <c r="J125" s="300"/>
      <c r="L125" s="300"/>
      <c r="N125" s="300"/>
      <c r="P125" s="300"/>
      <c r="R125" s="300"/>
      <c r="T125" s="300"/>
      <c r="V125" s="300"/>
      <c r="X125" s="300"/>
      <c r="Z125" s="300"/>
      <c r="AB125" s="300"/>
      <c r="AD125" s="300"/>
      <c r="AF125" s="300"/>
      <c r="AI125" s="259"/>
      <c r="AL125" s="301"/>
      <c r="AN125" s="301"/>
      <c r="AP125" s="301"/>
      <c r="AR125" s="301"/>
      <c r="AT125" s="301"/>
      <c r="AV125" s="301"/>
      <c r="AX125" s="301"/>
      <c r="AZ125" s="301"/>
      <c r="BB125" s="301"/>
      <c r="BD125" s="301"/>
      <c r="BF125" s="301"/>
      <c r="BH125" s="301"/>
      <c r="BJ125" s="301"/>
    </row>
    <row r="126" spans="4:62" s="188" customFormat="1" ht="11.25" hidden="1" customHeight="1">
      <c r="D126" s="300"/>
      <c r="F126" s="300"/>
      <c r="H126" s="300"/>
      <c r="J126" s="300"/>
      <c r="L126" s="300"/>
      <c r="N126" s="300"/>
      <c r="P126" s="300"/>
      <c r="R126" s="300"/>
      <c r="T126" s="300"/>
      <c r="V126" s="300"/>
      <c r="X126" s="300"/>
      <c r="Z126" s="300"/>
      <c r="AB126" s="300"/>
      <c r="AD126" s="300"/>
      <c r="AF126" s="300"/>
      <c r="AI126" s="259"/>
      <c r="AL126" s="301"/>
      <c r="AN126" s="301"/>
      <c r="AP126" s="301"/>
      <c r="AR126" s="301"/>
      <c r="AT126" s="301"/>
      <c r="AV126" s="301"/>
      <c r="AX126" s="301"/>
      <c r="AZ126" s="301"/>
      <c r="BB126" s="301"/>
      <c r="BD126" s="301"/>
      <c r="BF126" s="301"/>
      <c r="BH126" s="301"/>
      <c r="BJ126" s="301"/>
    </row>
    <row r="127" spans="4:62" s="188" customFormat="1" ht="11.25" hidden="1" customHeight="1">
      <c r="D127" s="300"/>
      <c r="F127" s="300"/>
      <c r="H127" s="300"/>
      <c r="J127" s="300"/>
      <c r="L127" s="300"/>
      <c r="N127" s="300"/>
      <c r="P127" s="300"/>
      <c r="R127" s="300"/>
      <c r="T127" s="300"/>
      <c r="V127" s="300"/>
      <c r="X127" s="300"/>
      <c r="Z127" s="300"/>
      <c r="AB127" s="300"/>
      <c r="AD127" s="300"/>
      <c r="AF127" s="300"/>
      <c r="AI127" s="259"/>
      <c r="AL127" s="301"/>
      <c r="AN127" s="301"/>
      <c r="AP127" s="301"/>
      <c r="AR127" s="301"/>
      <c r="AT127" s="301"/>
      <c r="AV127" s="301"/>
      <c r="AX127" s="301"/>
      <c r="AZ127" s="301"/>
      <c r="BB127" s="301"/>
      <c r="BD127" s="301"/>
      <c r="BF127" s="301"/>
      <c r="BH127" s="301"/>
      <c r="BJ127" s="301"/>
    </row>
    <row r="128" spans="4:62" s="188" customFormat="1" ht="11.25" hidden="1" customHeight="1">
      <c r="D128" s="300"/>
      <c r="F128" s="300"/>
      <c r="H128" s="300"/>
      <c r="J128" s="300"/>
      <c r="L128" s="300"/>
      <c r="N128" s="300"/>
      <c r="P128" s="300"/>
      <c r="R128" s="300"/>
      <c r="T128" s="300"/>
      <c r="V128" s="300"/>
      <c r="X128" s="300"/>
      <c r="Z128" s="300"/>
      <c r="AB128" s="300"/>
      <c r="AD128" s="300"/>
      <c r="AF128" s="300"/>
      <c r="AI128" s="259"/>
      <c r="AL128" s="301"/>
      <c r="AN128" s="301"/>
      <c r="AP128" s="301"/>
      <c r="AR128" s="301"/>
      <c r="AT128" s="301"/>
      <c r="AV128" s="301"/>
      <c r="AX128" s="301"/>
      <c r="AZ128" s="301"/>
      <c r="BB128" s="301"/>
      <c r="BD128" s="301"/>
      <c r="BF128" s="301"/>
      <c r="BH128" s="301"/>
      <c r="BJ128" s="301"/>
    </row>
    <row r="129" spans="4:62" s="188" customFormat="1" ht="11.25" hidden="1" customHeight="1">
      <c r="D129" s="300"/>
      <c r="F129" s="300"/>
      <c r="H129" s="300"/>
      <c r="J129" s="300"/>
      <c r="L129" s="300"/>
      <c r="N129" s="300"/>
      <c r="P129" s="300"/>
      <c r="R129" s="300"/>
      <c r="T129" s="300"/>
      <c r="V129" s="300"/>
      <c r="X129" s="300"/>
      <c r="Z129" s="300"/>
      <c r="AB129" s="300"/>
      <c r="AD129" s="300"/>
      <c r="AF129" s="300"/>
      <c r="AI129" s="259"/>
      <c r="AL129" s="301"/>
      <c r="AN129" s="301"/>
      <c r="AP129" s="301"/>
      <c r="AR129" s="301"/>
      <c r="AT129" s="301"/>
      <c r="AV129" s="301"/>
      <c r="AX129" s="301"/>
      <c r="AZ129" s="301"/>
      <c r="BB129" s="301"/>
      <c r="BD129" s="301"/>
      <c r="BF129" s="301"/>
      <c r="BH129" s="301"/>
      <c r="BJ129" s="301"/>
    </row>
    <row r="130" spans="4:62" s="188" customFormat="1" ht="11.25" hidden="1" customHeight="1">
      <c r="D130" s="300"/>
      <c r="F130" s="300"/>
      <c r="H130" s="300"/>
      <c r="J130" s="300"/>
      <c r="L130" s="300"/>
      <c r="N130" s="300"/>
      <c r="P130" s="300"/>
      <c r="R130" s="300"/>
      <c r="T130" s="300"/>
      <c r="V130" s="300"/>
      <c r="X130" s="300"/>
      <c r="Z130" s="300"/>
      <c r="AB130" s="300"/>
      <c r="AD130" s="300"/>
      <c r="AF130" s="300"/>
      <c r="AI130" s="259"/>
      <c r="AL130" s="301"/>
      <c r="AN130" s="301"/>
      <c r="AP130" s="301"/>
      <c r="AR130" s="301"/>
      <c r="AT130" s="301"/>
      <c r="AV130" s="301"/>
      <c r="AX130" s="301"/>
      <c r="AZ130" s="301"/>
      <c r="BB130" s="301"/>
      <c r="BD130" s="301"/>
      <c r="BF130" s="301"/>
      <c r="BH130" s="301"/>
      <c r="BJ130" s="301"/>
    </row>
    <row r="131" spans="4:62" s="188" customFormat="1" ht="11.25" hidden="1" customHeight="1">
      <c r="D131" s="300"/>
      <c r="F131" s="300"/>
      <c r="H131" s="300"/>
      <c r="J131" s="300"/>
      <c r="L131" s="300"/>
      <c r="N131" s="300"/>
      <c r="P131" s="300"/>
      <c r="R131" s="300"/>
      <c r="T131" s="300"/>
      <c r="V131" s="300"/>
      <c r="X131" s="300"/>
      <c r="Z131" s="300"/>
      <c r="AB131" s="300"/>
      <c r="AD131" s="300"/>
      <c r="AF131" s="300"/>
      <c r="AI131" s="259"/>
      <c r="AL131" s="301"/>
      <c r="AN131" s="301"/>
      <c r="AP131" s="301"/>
      <c r="AR131" s="301"/>
      <c r="AT131" s="301"/>
      <c r="AV131" s="301"/>
      <c r="AX131" s="301"/>
      <c r="AZ131" s="301"/>
      <c r="BB131" s="301"/>
      <c r="BD131" s="301"/>
      <c r="BF131" s="301"/>
      <c r="BH131" s="301"/>
      <c r="BJ131" s="301"/>
    </row>
    <row r="132" spans="4:62" s="188" customFormat="1" ht="11.25" hidden="1" customHeight="1">
      <c r="D132" s="300"/>
      <c r="F132" s="300"/>
      <c r="H132" s="300"/>
      <c r="J132" s="300"/>
      <c r="L132" s="300"/>
      <c r="N132" s="300"/>
      <c r="P132" s="300"/>
      <c r="R132" s="300"/>
      <c r="T132" s="300"/>
      <c r="V132" s="300"/>
      <c r="X132" s="300"/>
      <c r="Z132" s="300"/>
      <c r="AB132" s="300"/>
      <c r="AD132" s="300"/>
      <c r="AF132" s="300"/>
      <c r="AI132" s="259"/>
      <c r="AL132" s="301"/>
      <c r="AN132" s="301"/>
      <c r="AP132" s="301"/>
      <c r="AR132" s="301"/>
      <c r="AT132" s="301"/>
      <c r="AV132" s="301"/>
      <c r="AX132" s="301"/>
      <c r="AZ132" s="301"/>
      <c r="BB132" s="301"/>
      <c r="BD132" s="301"/>
      <c r="BF132" s="301"/>
      <c r="BH132" s="301"/>
      <c r="BJ132" s="301"/>
    </row>
    <row r="133" spans="4:62" s="188" customFormat="1" ht="11.25" hidden="1" customHeight="1">
      <c r="D133" s="300"/>
      <c r="F133" s="300"/>
      <c r="H133" s="300"/>
      <c r="J133" s="300"/>
      <c r="L133" s="300"/>
      <c r="N133" s="300"/>
      <c r="P133" s="300"/>
      <c r="R133" s="300"/>
      <c r="T133" s="300"/>
      <c r="V133" s="300"/>
      <c r="X133" s="300"/>
      <c r="Z133" s="300"/>
      <c r="AB133" s="300"/>
      <c r="AD133" s="300"/>
      <c r="AF133" s="300"/>
      <c r="AI133" s="259"/>
      <c r="AL133" s="301"/>
      <c r="AN133" s="301"/>
      <c r="AP133" s="301"/>
      <c r="AR133" s="301"/>
      <c r="AT133" s="301"/>
      <c r="AV133" s="301"/>
      <c r="AX133" s="301"/>
      <c r="AZ133" s="301"/>
      <c r="BB133" s="301"/>
      <c r="BD133" s="301"/>
      <c r="BF133" s="301"/>
      <c r="BH133" s="301"/>
      <c r="BJ133" s="301"/>
    </row>
    <row r="134" spans="4:62" s="188" customFormat="1" ht="11.25" hidden="1" customHeight="1">
      <c r="D134" s="300"/>
      <c r="F134" s="300"/>
      <c r="H134" s="300"/>
      <c r="J134" s="300"/>
      <c r="L134" s="300"/>
      <c r="N134" s="300"/>
      <c r="P134" s="300"/>
      <c r="R134" s="300"/>
      <c r="T134" s="300"/>
      <c r="V134" s="300"/>
      <c r="X134" s="300"/>
      <c r="Z134" s="300"/>
      <c r="AB134" s="300"/>
      <c r="AD134" s="300"/>
      <c r="AF134" s="300"/>
      <c r="AI134" s="259"/>
      <c r="AL134" s="301"/>
      <c r="AN134" s="301"/>
      <c r="AP134" s="301"/>
      <c r="AR134" s="301"/>
      <c r="AT134" s="301"/>
      <c r="AV134" s="301"/>
      <c r="AX134" s="301"/>
      <c r="AZ134" s="301"/>
      <c r="BB134" s="301"/>
      <c r="BD134" s="301"/>
      <c r="BF134" s="301"/>
      <c r="BH134" s="301"/>
      <c r="BJ134" s="301"/>
    </row>
    <row r="135" spans="4:62" s="188" customFormat="1" ht="11.25" hidden="1" customHeight="1">
      <c r="D135" s="300"/>
      <c r="F135" s="300"/>
      <c r="H135" s="300"/>
      <c r="J135" s="300"/>
      <c r="L135" s="300"/>
      <c r="N135" s="300"/>
      <c r="P135" s="300"/>
      <c r="R135" s="300"/>
      <c r="T135" s="300"/>
      <c r="V135" s="300"/>
      <c r="X135" s="300"/>
      <c r="Z135" s="300"/>
      <c r="AB135" s="300"/>
      <c r="AD135" s="300"/>
      <c r="AF135" s="300"/>
      <c r="AI135" s="259"/>
      <c r="AL135" s="301"/>
      <c r="AN135" s="301"/>
      <c r="AP135" s="301"/>
      <c r="AR135" s="301"/>
      <c r="AT135" s="301"/>
      <c r="AV135" s="301"/>
      <c r="AX135" s="301"/>
      <c r="AZ135" s="301"/>
      <c r="BB135" s="301"/>
      <c r="BD135" s="301"/>
      <c r="BF135" s="301"/>
      <c r="BH135" s="301"/>
      <c r="BJ135" s="301"/>
    </row>
    <row r="136" spans="4:62" s="188" customFormat="1" ht="11.25" hidden="1" customHeight="1">
      <c r="D136" s="300"/>
      <c r="F136" s="300"/>
      <c r="H136" s="300"/>
      <c r="J136" s="300"/>
      <c r="L136" s="300"/>
      <c r="N136" s="300"/>
      <c r="P136" s="300"/>
      <c r="R136" s="300"/>
      <c r="T136" s="300"/>
      <c r="V136" s="300"/>
      <c r="X136" s="300"/>
      <c r="Z136" s="300"/>
      <c r="AB136" s="300"/>
      <c r="AD136" s="300"/>
      <c r="AF136" s="300"/>
      <c r="AI136" s="259"/>
      <c r="AL136" s="301"/>
      <c r="AN136" s="301"/>
      <c r="AP136" s="301"/>
      <c r="AR136" s="301"/>
      <c r="AT136" s="301"/>
      <c r="AV136" s="301"/>
      <c r="AX136" s="301"/>
      <c r="AZ136" s="301"/>
      <c r="BB136" s="301"/>
      <c r="BD136" s="301"/>
      <c r="BF136" s="301"/>
      <c r="BH136" s="301"/>
      <c r="BJ136" s="301"/>
    </row>
    <row r="137" spans="4:62" s="188" customFormat="1" ht="11.25" hidden="1" customHeight="1">
      <c r="D137" s="300"/>
      <c r="F137" s="300"/>
      <c r="H137" s="300"/>
      <c r="J137" s="300"/>
      <c r="L137" s="300"/>
      <c r="N137" s="300"/>
      <c r="P137" s="300"/>
      <c r="R137" s="300"/>
      <c r="T137" s="300"/>
      <c r="V137" s="300"/>
      <c r="X137" s="300"/>
      <c r="Z137" s="300"/>
      <c r="AB137" s="300"/>
      <c r="AD137" s="300"/>
      <c r="AF137" s="300"/>
      <c r="AI137" s="259"/>
      <c r="AL137" s="301"/>
      <c r="AN137" s="301"/>
      <c r="AP137" s="301"/>
      <c r="AR137" s="301"/>
      <c r="AT137" s="301"/>
      <c r="AV137" s="301"/>
      <c r="AX137" s="301"/>
      <c r="AZ137" s="301"/>
      <c r="BB137" s="301"/>
      <c r="BD137" s="301"/>
      <c r="BF137" s="301"/>
      <c r="BH137" s="301"/>
      <c r="BJ137" s="301"/>
    </row>
    <row r="138" spans="4:62" s="188" customFormat="1" ht="11.25" hidden="1" customHeight="1">
      <c r="D138" s="300"/>
      <c r="F138" s="300"/>
      <c r="H138" s="300"/>
      <c r="J138" s="300"/>
      <c r="L138" s="300"/>
      <c r="N138" s="300"/>
      <c r="P138" s="300"/>
      <c r="R138" s="300"/>
      <c r="T138" s="300"/>
      <c r="V138" s="300"/>
      <c r="X138" s="300"/>
      <c r="Z138" s="300"/>
      <c r="AB138" s="300"/>
      <c r="AD138" s="300"/>
      <c r="AF138" s="300"/>
      <c r="AI138" s="259"/>
      <c r="AL138" s="301"/>
      <c r="AN138" s="301"/>
      <c r="AP138" s="301"/>
      <c r="AR138" s="301"/>
      <c r="AT138" s="301"/>
      <c r="AV138" s="301"/>
      <c r="AX138" s="301"/>
      <c r="AZ138" s="301"/>
      <c r="BB138" s="301"/>
      <c r="BD138" s="301"/>
      <c r="BF138" s="301"/>
      <c r="BH138" s="301"/>
      <c r="BJ138" s="301"/>
    </row>
    <row r="139" spans="4:62" s="188" customFormat="1" ht="11.25" hidden="1" customHeight="1">
      <c r="D139" s="300"/>
      <c r="F139" s="300"/>
      <c r="H139" s="300"/>
      <c r="J139" s="300"/>
      <c r="L139" s="300"/>
      <c r="N139" s="300"/>
      <c r="P139" s="300"/>
      <c r="R139" s="300"/>
      <c r="T139" s="300"/>
      <c r="V139" s="300"/>
      <c r="X139" s="300"/>
      <c r="Z139" s="300"/>
      <c r="AB139" s="300"/>
      <c r="AD139" s="300"/>
      <c r="AF139" s="300"/>
      <c r="AI139" s="259"/>
      <c r="AL139" s="301"/>
      <c r="AN139" s="301"/>
      <c r="AP139" s="301"/>
      <c r="AR139" s="301"/>
      <c r="AT139" s="301"/>
      <c r="AV139" s="301"/>
      <c r="AX139" s="301"/>
      <c r="AZ139" s="301"/>
      <c r="BB139" s="301"/>
      <c r="BD139" s="301"/>
      <c r="BF139" s="301"/>
      <c r="BH139" s="301"/>
      <c r="BJ139" s="301"/>
    </row>
    <row r="140" spans="4:62" s="188" customFormat="1" ht="11.25" hidden="1" customHeight="1">
      <c r="D140" s="300"/>
      <c r="F140" s="300"/>
      <c r="H140" s="300"/>
      <c r="J140" s="300"/>
      <c r="L140" s="300"/>
      <c r="N140" s="300"/>
      <c r="P140" s="300"/>
      <c r="R140" s="300"/>
      <c r="T140" s="300"/>
      <c r="V140" s="300"/>
      <c r="X140" s="300"/>
      <c r="Z140" s="300"/>
      <c r="AB140" s="300"/>
      <c r="AD140" s="300"/>
      <c r="AF140" s="300"/>
      <c r="AI140" s="259"/>
      <c r="AL140" s="301"/>
      <c r="AN140" s="301"/>
      <c r="AP140" s="301"/>
      <c r="AR140" s="301"/>
      <c r="AT140" s="301"/>
      <c r="AV140" s="301"/>
      <c r="AX140" s="301"/>
      <c r="AZ140" s="301"/>
      <c r="BB140" s="301"/>
      <c r="BD140" s="301"/>
      <c r="BF140" s="301"/>
      <c r="BH140" s="301"/>
      <c r="BJ140" s="301"/>
    </row>
    <row r="141" spans="4:62" s="188" customFormat="1" ht="11.25" hidden="1" customHeight="1">
      <c r="D141" s="300"/>
      <c r="F141" s="300"/>
      <c r="H141" s="300"/>
      <c r="J141" s="300"/>
      <c r="L141" s="300"/>
      <c r="N141" s="300"/>
      <c r="P141" s="300"/>
      <c r="R141" s="300"/>
      <c r="T141" s="300"/>
      <c r="V141" s="300"/>
      <c r="X141" s="300"/>
      <c r="Z141" s="300"/>
      <c r="AB141" s="300"/>
      <c r="AD141" s="300"/>
      <c r="AF141" s="300"/>
      <c r="AI141" s="259"/>
      <c r="AL141" s="301"/>
      <c r="AN141" s="301"/>
      <c r="AP141" s="301"/>
      <c r="AR141" s="301"/>
      <c r="AT141" s="301"/>
      <c r="AV141" s="301"/>
      <c r="AX141" s="301"/>
      <c r="AZ141" s="301"/>
      <c r="BB141" s="301"/>
      <c r="BD141" s="301"/>
      <c r="BF141" s="301"/>
      <c r="BH141" s="301"/>
      <c r="BJ141" s="301"/>
    </row>
    <row r="142" spans="4:62" s="188" customFormat="1" ht="11.25" hidden="1" customHeight="1">
      <c r="D142" s="300"/>
      <c r="F142" s="300"/>
      <c r="H142" s="300"/>
      <c r="J142" s="300"/>
      <c r="L142" s="300"/>
      <c r="N142" s="300"/>
      <c r="P142" s="300"/>
      <c r="R142" s="300"/>
      <c r="T142" s="300"/>
      <c r="V142" s="300"/>
      <c r="X142" s="300"/>
      <c r="Z142" s="300"/>
      <c r="AB142" s="300"/>
      <c r="AD142" s="300"/>
      <c r="AF142" s="300"/>
      <c r="AI142" s="259"/>
      <c r="AL142" s="301"/>
      <c r="AN142" s="301"/>
      <c r="AP142" s="301"/>
      <c r="AR142" s="301"/>
      <c r="AT142" s="301"/>
      <c r="AV142" s="301"/>
      <c r="AX142" s="301"/>
      <c r="AZ142" s="301"/>
      <c r="BB142" s="301"/>
      <c r="BD142" s="301"/>
      <c r="BF142" s="301"/>
      <c r="BH142" s="301"/>
      <c r="BJ142" s="301"/>
    </row>
    <row r="143" spans="4:62" s="188" customFormat="1" ht="11.25" hidden="1" customHeight="1">
      <c r="D143" s="300"/>
      <c r="F143" s="300"/>
      <c r="H143" s="300"/>
      <c r="J143" s="300"/>
      <c r="L143" s="300"/>
      <c r="N143" s="300"/>
      <c r="P143" s="300"/>
      <c r="R143" s="300"/>
      <c r="T143" s="300"/>
      <c r="V143" s="300"/>
      <c r="X143" s="300"/>
      <c r="Z143" s="300"/>
      <c r="AB143" s="300"/>
      <c r="AD143" s="300"/>
      <c r="AF143" s="300"/>
      <c r="AI143" s="259"/>
      <c r="AL143" s="301"/>
      <c r="AN143" s="301"/>
      <c r="AP143" s="301"/>
      <c r="AR143" s="301"/>
      <c r="AT143" s="301"/>
      <c r="AV143" s="301"/>
      <c r="AX143" s="301"/>
      <c r="AZ143" s="301"/>
      <c r="BB143" s="301"/>
      <c r="BD143" s="301"/>
      <c r="BF143" s="301"/>
      <c r="BH143" s="301"/>
      <c r="BJ143" s="301"/>
    </row>
    <row r="144" spans="4:62" s="188" customFormat="1" ht="11.25" hidden="1" customHeight="1">
      <c r="D144" s="300"/>
      <c r="F144" s="300"/>
      <c r="H144" s="300"/>
      <c r="J144" s="300"/>
      <c r="L144" s="300"/>
      <c r="N144" s="300"/>
      <c r="P144" s="300"/>
      <c r="R144" s="300"/>
      <c r="T144" s="300"/>
      <c r="V144" s="300"/>
      <c r="X144" s="300"/>
      <c r="Z144" s="300"/>
      <c r="AB144" s="300"/>
      <c r="AD144" s="300"/>
      <c r="AF144" s="300"/>
      <c r="AI144" s="259"/>
      <c r="AL144" s="301"/>
      <c r="AN144" s="301"/>
      <c r="AP144" s="301"/>
      <c r="AR144" s="301"/>
      <c r="AT144" s="301"/>
      <c r="AV144" s="301"/>
      <c r="AX144" s="301"/>
      <c r="AZ144" s="301"/>
      <c r="BB144" s="301"/>
      <c r="BD144" s="301"/>
      <c r="BF144" s="301"/>
      <c r="BH144" s="301"/>
      <c r="BJ144" s="301"/>
    </row>
    <row r="145" spans="4:62" s="188" customFormat="1" ht="11.25" hidden="1" customHeight="1">
      <c r="D145" s="300"/>
      <c r="F145" s="300"/>
      <c r="H145" s="300"/>
      <c r="J145" s="300"/>
      <c r="L145" s="300"/>
      <c r="N145" s="300"/>
      <c r="P145" s="300"/>
      <c r="R145" s="300"/>
      <c r="T145" s="300"/>
      <c r="V145" s="300"/>
      <c r="X145" s="300"/>
      <c r="Z145" s="300"/>
      <c r="AB145" s="300"/>
      <c r="AD145" s="300"/>
      <c r="AF145" s="300"/>
      <c r="AI145" s="259"/>
      <c r="AL145" s="301"/>
      <c r="AN145" s="301"/>
      <c r="AP145" s="301"/>
      <c r="AR145" s="301"/>
      <c r="AT145" s="301"/>
      <c r="AV145" s="301"/>
      <c r="AX145" s="301"/>
      <c r="AZ145" s="301"/>
      <c r="BB145" s="301"/>
      <c r="BD145" s="301"/>
      <c r="BF145" s="301"/>
      <c r="BH145" s="301"/>
      <c r="BJ145" s="301"/>
    </row>
    <row r="146" spans="4:62" s="188" customFormat="1" ht="11.25" hidden="1" customHeight="1">
      <c r="D146" s="300"/>
      <c r="F146" s="300"/>
      <c r="H146" s="300"/>
      <c r="J146" s="300"/>
      <c r="L146" s="300"/>
      <c r="N146" s="300"/>
      <c r="P146" s="300"/>
      <c r="R146" s="300"/>
      <c r="T146" s="300"/>
      <c r="V146" s="300"/>
      <c r="X146" s="300"/>
      <c r="Z146" s="300"/>
      <c r="AB146" s="300"/>
      <c r="AD146" s="300"/>
      <c r="AF146" s="300"/>
      <c r="AI146" s="259"/>
      <c r="AL146" s="301"/>
      <c r="AN146" s="301"/>
      <c r="AP146" s="301"/>
      <c r="AR146" s="301"/>
      <c r="AT146" s="301"/>
      <c r="AV146" s="301"/>
      <c r="AX146" s="301"/>
      <c r="AZ146" s="301"/>
      <c r="BB146" s="301"/>
      <c r="BD146" s="301"/>
      <c r="BF146" s="301"/>
      <c r="BH146" s="301"/>
      <c r="BJ146" s="301"/>
    </row>
    <row r="147" spans="4:62" s="188" customFormat="1" ht="11.25" hidden="1" customHeight="1">
      <c r="D147" s="300"/>
      <c r="F147" s="300"/>
      <c r="H147" s="300"/>
      <c r="J147" s="300"/>
      <c r="L147" s="300"/>
      <c r="N147" s="300"/>
      <c r="P147" s="300"/>
      <c r="R147" s="300"/>
      <c r="T147" s="300"/>
      <c r="V147" s="300"/>
      <c r="X147" s="300"/>
      <c r="Z147" s="300"/>
      <c r="AB147" s="300"/>
      <c r="AD147" s="300"/>
      <c r="AF147" s="300"/>
      <c r="AI147" s="259"/>
      <c r="AL147" s="301"/>
      <c r="AN147" s="301"/>
      <c r="AP147" s="301"/>
      <c r="AR147" s="301"/>
      <c r="AT147" s="301"/>
      <c r="AV147" s="301"/>
      <c r="AX147" s="301"/>
      <c r="AZ147" s="301"/>
      <c r="BB147" s="301"/>
      <c r="BD147" s="301"/>
      <c r="BF147" s="301"/>
      <c r="BH147" s="301"/>
      <c r="BJ147" s="301"/>
    </row>
    <row r="148" spans="4:62" s="188" customFormat="1" ht="11.25" hidden="1" customHeight="1">
      <c r="D148" s="300"/>
      <c r="F148" s="300"/>
      <c r="H148" s="300"/>
      <c r="J148" s="300"/>
      <c r="L148" s="300"/>
      <c r="N148" s="300"/>
      <c r="P148" s="300"/>
      <c r="R148" s="300"/>
      <c r="T148" s="300"/>
      <c r="V148" s="300"/>
      <c r="X148" s="300"/>
      <c r="Z148" s="300"/>
      <c r="AB148" s="300"/>
      <c r="AD148" s="300"/>
      <c r="AF148" s="300"/>
      <c r="AI148" s="259"/>
      <c r="AL148" s="301"/>
      <c r="AN148" s="301"/>
      <c r="AP148" s="301"/>
      <c r="AR148" s="301"/>
      <c r="AT148" s="301"/>
      <c r="AV148" s="301"/>
      <c r="AX148" s="301"/>
      <c r="AZ148" s="301"/>
      <c r="BB148" s="301"/>
      <c r="BD148" s="301"/>
      <c r="BF148" s="301"/>
      <c r="BH148" s="301"/>
      <c r="BJ148" s="301"/>
    </row>
    <row r="149" spans="4:62" s="188" customFormat="1" ht="11.25" hidden="1" customHeight="1">
      <c r="D149" s="300"/>
      <c r="F149" s="300"/>
      <c r="H149" s="300"/>
      <c r="J149" s="300"/>
      <c r="L149" s="300"/>
      <c r="N149" s="300"/>
      <c r="P149" s="300"/>
      <c r="R149" s="300"/>
      <c r="T149" s="300"/>
      <c r="V149" s="300"/>
      <c r="X149" s="300"/>
      <c r="Z149" s="300"/>
      <c r="AB149" s="300"/>
      <c r="AD149" s="300"/>
      <c r="AF149" s="300"/>
      <c r="AI149" s="259"/>
      <c r="AL149" s="301"/>
      <c r="AN149" s="301"/>
      <c r="AP149" s="301"/>
      <c r="AR149" s="301"/>
      <c r="AT149" s="301"/>
      <c r="AV149" s="301"/>
      <c r="AX149" s="301"/>
      <c r="AZ149" s="301"/>
      <c r="BB149" s="301"/>
      <c r="BD149" s="301"/>
      <c r="BF149" s="301"/>
      <c r="BH149" s="301"/>
      <c r="BJ149" s="301"/>
    </row>
    <row r="150" spans="4:62" s="188" customFormat="1" ht="11.25" hidden="1" customHeight="1">
      <c r="D150" s="300"/>
      <c r="F150" s="300"/>
      <c r="H150" s="300"/>
      <c r="J150" s="300"/>
      <c r="L150" s="300"/>
      <c r="N150" s="300"/>
      <c r="P150" s="300"/>
      <c r="R150" s="300"/>
      <c r="T150" s="300"/>
      <c r="V150" s="300"/>
      <c r="X150" s="300"/>
      <c r="Z150" s="300"/>
      <c r="AB150" s="300"/>
      <c r="AD150" s="300"/>
      <c r="AF150" s="300"/>
      <c r="AI150" s="259"/>
      <c r="AL150" s="301"/>
      <c r="AN150" s="301"/>
      <c r="AP150" s="301"/>
      <c r="AR150" s="301"/>
      <c r="AT150" s="301"/>
      <c r="AV150" s="301"/>
      <c r="AX150" s="301"/>
      <c r="AZ150" s="301"/>
      <c r="BB150" s="301"/>
      <c r="BD150" s="301"/>
      <c r="BF150" s="301"/>
      <c r="BH150" s="301"/>
      <c r="BJ150" s="301"/>
    </row>
    <row r="151" spans="4:62" s="188" customFormat="1" ht="11.25" hidden="1" customHeight="1">
      <c r="D151" s="300"/>
      <c r="F151" s="300"/>
      <c r="H151" s="300"/>
      <c r="J151" s="300"/>
      <c r="L151" s="300"/>
      <c r="N151" s="300"/>
      <c r="P151" s="300"/>
      <c r="R151" s="300"/>
      <c r="T151" s="300"/>
      <c r="V151" s="300"/>
      <c r="X151" s="300"/>
      <c r="Z151" s="300"/>
      <c r="AB151" s="300"/>
      <c r="AD151" s="300"/>
      <c r="AF151" s="300"/>
      <c r="AI151" s="259"/>
      <c r="AL151" s="301"/>
      <c r="AN151" s="301"/>
      <c r="AP151" s="301"/>
      <c r="AR151" s="301"/>
      <c r="AT151" s="301"/>
      <c r="AV151" s="301"/>
      <c r="AX151" s="301"/>
      <c r="AZ151" s="301"/>
      <c r="BB151" s="301"/>
      <c r="BD151" s="301"/>
      <c r="BF151" s="301"/>
      <c r="BH151" s="301"/>
      <c r="BJ151" s="301"/>
    </row>
    <row r="152" spans="4:62" s="188" customFormat="1" ht="11.25" hidden="1" customHeight="1">
      <c r="D152" s="300"/>
      <c r="F152" s="300"/>
      <c r="H152" s="300"/>
      <c r="J152" s="300"/>
      <c r="L152" s="300"/>
      <c r="N152" s="300"/>
      <c r="P152" s="300"/>
      <c r="R152" s="300"/>
      <c r="T152" s="300"/>
      <c r="V152" s="300"/>
      <c r="X152" s="300"/>
      <c r="Z152" s="300"/>
      <c r="AB152" s="300"/>
      <c r="AD152" s="300"/>
      <c r="AF152" s="300"/>
      <c r="AI152" s="259"/>
      <c r="AL152" s="301"/>
      <c r="AN152" s="301"/>
      <c r="AP152" s="301"/>
      <c r="AR152" s="301"/>
      <c r="AT152" s="301"/>
      <c r="AV152" s="301"/>
      <c r="AX152" s="301"/>
      <c r="AZ152" s="301"/>
      <c r="BB152" s="301"/>
      <c r="BD152" s="301"/>
      <c r="BF152" s="301"/>
      <c r="BH152" s="301"/>
      <c r="BJ152" s="301"/>
    </row>
    <row r="153" spans="4:62" s="188" customFormat="1" ht="11.25" hidden="1" customHeight="1">
      <c r="D153" s="300"/>
      <c r="F153" s="300"/>
      <c r="H153" s="300"/>
      <c r="J153" s="300"/>
      <c r="L153" s="300"/>
      <c r="N153" s="300"/>
      <c r="P153" s="300"/>
      <c r="R153" s="300"/>
      <c r="T153" s="300"/>
      <c r="V153" s="300"/>
      <c r="X153" s="300"/>
      <c r="Z153" s="300"/>
      <c r="AB153" s="300"/>
      <c r="AD153" s="300"/>
      <c r="AF153" s="300"/>
      <c r="AI153" s="259"/>
      <c r="AL153" s="301"/>
      <c r="AN153" s="301"/>
      <c r="AP153" s="301"/>
      <c r="AR153" s="301"/>
      <c r="AT153" s="301"/>
      <c r="AV153" s="301"/>
      <c r="AX153" s="301"/>
      <c r="AZ153" s="301"/>
      <c r="BB153" s="301"/>
      <c r="BD153" s="301"/>
      <c r="BF153" s="301"/>
      <c r="BH153" s="301"/>
      <c r="BJ153" s="301"/>
    </row>
    <row r="154" spans="4:62" s="188" customFormat="1" ht="11.25" hidden="1" customHeight="1">
      <c r="D154" s="300"/>
      <c r="F154" s="300"/>
      <c r="H154" s="300"/>
      <c r="J154" s="300"/>
      <c r="L154" s="300"/>
      <c r="N154" s="300"/>
      <c r="P154" s="300"/>
      <c r="R154" s="300"/>
      <c r="T154" s="300"/>
      <c r="V154" s="300"/>
      <c r="X154" s="300"/>
      <c r="Z154" s="300"/>
      <c r="AB154" s="300"/>
      <c r="AD154" s="300"/>
      <c r="AF154" s="300"/>
      <c r="AI154" s="259"/>
      <c r="AL154" s="301"/>
      <c r="AN154" s="301"/>
      <c r="AP154" s="301"/>
      <c r="AR154" s="301"/>
      <c r="AT154" s="301"/>
      <c r="AV154" s="301"/>
      <c r="AX154" s="301"/>
      <c r="AZ154" s="301"/>
      <c r="BB154" s="301"/>
      <c r="BD154" s="301"/>
      <c r="BF154" s="301"/>
      <c r="BH154" s="301"/>
      <c r="BJ154" s="301"/>
    </row>
    <row r="155" spans="4:62" s="188" customFormat="1" ht="11.25" hidden="1" customHeight="1">
      <c r="D155" s="300"/>
      <c r="F155" s="300"/>
      <c r="H155" s="300"/>
      <c r="J155" s="300"/>
      <c r="L155" s="300"/>
      <c r="N155" s="300"/>
      <c r="P155" s="300"/>
      <c r="R155" s="300"/>
      <c r="T155" s="300"/>
      <c r="V155" s="300"/>
      <c r="X155" s="300"/>
      <c r="Z155" s="300"/>
      <c r="AB155" s="300"/>
      <c r="AD155" s="300"/>
      <c r="AF155" s="300"/>
      <c r="AI155" s="259"/>
      <c r="AL155" s="301"/>
      <c r="AN155" s="301"/>
      <c r="AP155" s="301"/>
      <c r="AR155" s="301"/>
      <c r="AT155" s="301"/>
      <c r="AV155" s="301"/>
      <c r="AX155" s="301"/>
      <c r="AZ155" s="301"/>
      <c r="BB155" s="301"/>
      <c r="BD155" s="301"/>
      <c r="BF155" s="301"/>
      <c r="BH155" s="301"/>
      <c r="BJ155" s="301"/>
    </row>
    <row r="156" spans="4:62" s="188" customFormat="1" ht="11.25" hidden="1" customHeight="1">
      <c r="D156" s="300"/>
      <c r="F156" s="300"/>
      <c r="H156" s="300"/>
      <c r="J156" s="300"/>
      <c r="L156" s="300"/>
      <c r="N156" s="300"/>
      <c r="P156" s="300"/>
      <c r="R156" s="300"/>
      <c r="T156" s="300"/>
      <c r="V156" s="300"/>
      <c r="X156" s="300"/>
      <c r="Z156" s="300"/>
      <c r="AB156" s="300"/>
      <c r="AD156" s="300"/>
      <c r="AF156" s="300"/>
      <c r="AI156" s="259"/>
      <c r="AL156" s="301"/>
      <c r="AN156" s="301"/>
      <c r="AP156" s="301"/>
      <c r="AR156" s="301"/>
      <c r="AT156" s="301"/>
      <c r="AV156" s="301"/>
      <c r="AX156" s="301"/>
      <c r="AZ156" s="301"/>
      <c r="BB156" s="301"/>
      <c r="BD156" s="301"/>
      <c r="BF156" s="301"/>
      <c r="BH156" s="301"/>
      <c r="BJ156" s="301"/>
    </row>
    <row r="157" spans="4:62" s="188" customFormat="1" ht="11.25" hidden="1" customHeight="1">
      <c r="D157" s="300"/>
      <c r="F157" s="300"/>
      <c r="H157" s="300"/>
      <c r="J157" s="300"/>
      <c r="L157" s="300"/>
      <c r="N157" s="300"/>
      <c r="P157" s="300"/>
      <c r="R157" s="300"/>
      <c r="T157" s="300"/>
      <c r="V157" s="300"/>
      <c r="X157" s="300"/>
      <c r="Z157" s="300"/>
      <c r="AB157" s="300"/>
      <c r="AD157" s="300"/>
      <c r="AF157" s="300"/>
      <c r="AI157" s="259"/>
      <c r="AL157" s="301"/>
      <c r="AN157" s="301"/>
      <c r="AP157" s="301"/>
      <c r="AR157" s="301"/>
      <c r="AT157" s="301"/>
      <c r="AV157" s="301"/>
      <c r="AX157" s="301"/>
      <c r="AZ157" s="301"/>
      <c r="BB157" s="301"/>
      <c r="BD157" s="301"/>
      <c r="BF157" s="301"/>
      <c r="BH157" s="301"/>
      <c r="BJ157" s="301"/>
    </row>
    <row r="158" spans="4:62" s="188" customFormat="1" ht="11.25" hidden="1" customHeight="1">
      <c r="D158" s="300"/>
      <c r="F158" s="300"/>
      <c r="H158" s="300"/>
      <c r="J158" s="300"/>
      <c r="L158" s="300"/>
      <c r="N158" s="300"/>
      <c r="P158" s="300"/>
      <c r="R158" s="300"/>
      <c r="T158" s="300"/>
      <c r="V158" s="300"/>
      <c r="X158" s="300"/>
      <c r="Z158" s="300"/>
      <c r="AB158" s="300"/>
      <c r="AD158" s="300"/>
      <c r="AF158" s="300"/>
      <c r="AI158" s="259"/>
      <c r="AL158" s="301"/>
      <c r="AN158" s="301"/>
      <c r="AP158" s="301"/>
      <c r="AR158" s="301"/>
      <c r="AT158" s="301"/>
      <c r="AV158" s="301"/>
      <c r="AX158" s="301"/>
      <c r="AZ158" s="301"/>
      <c r="BB158" s="301"/>
      <c r="BD158" s="301"/>
      <c r="BF158" s="301"/>
      <c r="BH158" s="301"/>
      <c r="BJ158" s="301"/>
    </row>
    <row r="159" spans="4:62" s="188" customFormat="1" ht="11.25" hidden="1" customHeight="1">
      <c r="D159" s="300"/>
      <c r="F159" s="300"/>
      <c r="H159" s="300"/>
      <c r="J159" s="300"/>
      <c r="L159" s="300"/>
      <c r="N159" s="300"/>
      <c r="P159" s="300"/>
      <c r="R159" s="300"/>
      <c r="T159" s="300"/>
      <c r="V159" s="300"/>
      <c r="X159" s="300"/>
      <c r="Z159" s="300"/>
      <c r="AB159" s="300"/>
      <c r="AD159" s="300"/>
      <c r="AF159" s="300"/>
      <c r="AI159" s="259"/>
      <c r="AL159" s="301"/>
      <c r="AN159" s="301"/>
      <c r="AP159" s="301"/>
      <c r="AR159" s="301"/>
      <c r="AT159" s="301"/>
      <c r="AV159" s="301"/>
      <c r="AX159" s="301"/>
      <c r="AZ159" s="301"/>
      <c r="BB159" s="301"/>
      <c r="BD159" s="301"/>
      <c r="BF159" s="301"/>
      <c r="BH159" s="301"/>
      <c r="BJ159" s="301"/>
    </row>
    <row r="160" spans="4:62" s="188" customFormat="1" ht="11.25" hidden="1" customHeight="1">
      <c r="D160" s="300"/>
      <c r="F160" s="300"/>
      <c r="H160" s="300"/>
      <c r="J160" s="300"/>
      <c r="L160" s="300"/>
      <c r="N160" s="300"/>
      <c r="P160" s="300"/>
      <c r="R160" s="300"/>
      <c r="T160" s="300"/>
      <c r="V160" s="300"/>
      <c r="X160" s="300"/>
      <c r="Z160" s="300"/>
      <c r="AB160" s="300"/>
      <c r="AD160" s="300"/>
      <c r="AF160" s="300"/>
      <c r="AI160" s="259"/>
      <c r="AL160" s="301"/>
      <c r="AN160" s="301"/>
      <c r="AP160" s="301"/>
      <c r="AR160" s="301"/>
      <c r="AT160" s="301"/>
      <c r="AV160" s="301"/>
      <c r="AX160" s="301"/>
      <c r="AZ160" s="301"/>
      <c r="BB160" s="301"/>
      <c r="BD160" s="301"/>
      <c r="BF160" s="301"/>
      <c r="BH160" s="301"/>
      <c r="BJ160" s="301"/>
    </row>
    <row r="161" spans="4:62" s="188" customFormat="1" ht="11.25" hidden="1" customHeight="1">
      <c r="D161" s="300"/>
      <c r="F161" s="300"/>
      <c r="H161" s="300"/>
      <c r="J161" s="300"/>
      <c r="L161" s="300"/>
      <c r="N161" s="300"/>
      <c r="P161" s="300"/>
      <c r="R161" s="300"/>
      <c r="T161" s="300"/>
      <c r="V161" s="300"/>
      <c r="X161" s="300"/>
      <c r="Z161" s="300"/>
      <c r="AB161" s="300"/>
      <c r="AD161" s="300"/>
      <c r="AF161" s="300"/>
      <c r="AI161" s="259"/>
      <c r="AL161" s="301"/>
      <c r="AN161" s="301"/>
      <c r="AP161" s="301"/>
      <c r="AR161" s="301"/>
      <c r="AT161" s="301"/>
      <c r="AV161" s="301"/>
      <c r="AX161" s="301"/>
      <c r="AZ161" s="301"/>
      <c r="BB161" s="301"/>
      <c r="BD161" s="301"/>
      <c r="BF161" s="301"/>
      <c r="BH161" s="301"/>
      <c r="BJ161" s="301"/>
    </row>
    <row r="162" spans="4:62" s="188" customFormat="1" ht="11.25" hidden="1" customHeight="1">
      <c r="D162" s="300"/>
      <c r="F162" s="300"/>
      <c r="H162" s="300"/>
      <c r="J162" s="300"/>
      <c r="L162" s="300"/>
      <c r="N162" s="300"/>
      <c r="P162" s="300"/>
      <c r="R162" s="300"/>
      <c r="T162" s="300"/>
      <c r="V162" s="300"/>
      <c r="X162" s="300"/>
      <c r="Z162" s="300"/>
      <c r="AB162" s="300"/>
      <c r="AD162" s="300"/>
      <c r="AF162" s="300"/>
      <c r="AI162" s="259"/>
      <c r="AL162" s="301"/>
      <c r="AN162" s="301"/>
      <c r="AP162" s="301"/>
      <c r="AR162" s="301"/>
      <c r="AT162" s="301"/>
      <c r="AV162" s="301"/>
      <c r="AX162" s="301"/>
      <c r="AZ162" s="301"/>
      <c r="BB162" s="301"/>
      <c r="BD162" s="301"/>
      <c r="BF162" s="301"/>
      <c r="BH162" s="301"/>
      <c r="BJ162" s="301"/>
    </row>
    <row r="163" spans="4:62" s="188" customFormat="1" ht="11.25" hidden="1" customHeight="1">
      <c r="D163" s="300"/>
      <c r="F163" s="300"/>
      <c r="H163" s="300"/>
      <c r="J163" s="300"/>
      <c r="L163" s="300"/>
      <c r="N163" s="300"/>
      <c r="P163" s="300"/>
      <c r="R163" s="300"/>
      <c r="T163" s="300"/>
      <c r="V163" s="300"/>
      <c r="X163" s="300"/>
      <c r="Z163" s="300"/>
      <c r="AB163" s="300"/>
      <c r="AD163" s="300"/>
      <c r="AF163" s="300"/>
      <c r="AI163" s="259"/>
      <c r="AL163" s="301"/>
      <c r="AN163" s="301"/>
      <c r="AP163" s="301"/>
      <c r="AR163" s="301"/>
      <c r="AT163" s="301"/>
      <c r="AV163" s="301"/>
      <c r="AX163" s="301"/>
      <c r="AZ163" s="301"/>
      <c r="BB163" s="301"/>
      <c r="BD163" s="301"/>
      <c r="BF163" s="301"/>
      <c r="BH163" s="301"/>
      <c r="BJ163" s="301"/>
    </row>
    <row r="164" spans="4:62" s="188" customFormat="1" ht="11.25" hidden="1" customHeight="1">
      <c r="D164" s="300"/>
      <c r="F164" s="300"/>
      <c r="H164" s="300"/>
      <c r="J164" s="300"/>
      <c r="L164" s="300"/>
      <c r="N164" s="300"/>
      <c r="P164" s="300"/>
      <c r="R164" s="300"/>
      <c r="T164" s="300"/>
      <c r="V164" s="300"/>
      <c r="X164" s="300"/>
      <c r="Z164" s="300"/>
      <c r="AB164" s="300"/>
      <c r="AD164" s="300"/>
      <c r="AF164" s="300"/>
      <c r="AI164" s="259"/>
      <c r="AL164" s="301"/>
      <c r="AN164" s="301"/>
      <c r="AP164" s="301"/>
      <c r="AR164" s="301"/>
      <c r="AT164" s="301"/>
      <c r="AV164" s="301"/>
      <c r="AX164" s="301"/>
      <c r="AZ164" s="301"/>
      <c r="BB164" s="301"/>
      <c r="BD164" s="301"/>
      <c r="BF164" s="301"/>
      <c r="BH164" s="301"/>
      <c r="BJ164" s="301"/>
    </row>
    <row r="165" spans="4:62" s="188" customFormat="1" ht="11.25" hidden="1" customHeight="1">
      <c r="D165" s="300"/>
      <c r="F165" s="300"/>
      <c r="H165" s="300"/>
      <c r="J165" s="300"/>
      <c r="L165" s="300"/>
      <c r="N165" s="300"/>
      <c r="P165" s="300"/>
      <c r="R165" s="300"/>
      <c r="T165" s="300"/>
      <c r="V165" s="300"/>
      <c r="X165" s="300"/>
      <c r="Z165" s="300"/>
      <c r="AB165" s="300"/>
      <c r="AD165" s="300"/>
      <c r="AF165" s="300"/>
      <c r="AI165" s="259"/>
      <c r="AL165" s="301"/>
      <c r="AN165" s="301"/>
      <c r="AP165" s="301"/>
      <c r="AR165" s="301"/>
      <c r="AT165" s="301"/>
      <c r="AV165" s="301"/>
      <c r="AX165" s="301"/>
      <c r="AZ165" s="301"/>
      <c r="BB165" s="301"/>
      <c r="BD165" s="301"/>
      <c r="BF165" s="301"/>
      <c r="BH165" s="301"/>
      <c r="BJ165" s="301"/>
    </row>
    <row r="166" spans="4:62" s="188" customFormat="1" ht="11.25" hidden="1" customHeight="1">
      <c r="D166" s="300"/>
      <c r="F166" s="300"/>
      <c r="H166" s="300"/>
      <c r="J166" s="300"/>
      <c r="L166" s="300"/>
      <c r="N166" s="300"/>
      <c r="P166" s="300"/>
      <c r="R166" s="300"/>
      <c r="T166" s="300"/>
      <c r="V166" s="300"/>
      <c r="X166" s="300"/>
      <c r="Z166" s="300"/>
      <c r="AB166" s="300"/>
      <c r="AD166" s="300"/>
      <c r="AF166" s="300"/>
      <c r="AI166" s="259"/>
      <c r="AL166" s="301"/>
      <c r="AN166" s="301"/>
      <c r="AP166" s="301"/>
      <c r="AR166" s="301"/>
      <c r="AT166" s="301"/>
      <c r="AV166" s="301"/>
      <c r="AX166" s="301"/>
      <c r="AZ166" s="301"/>
      <c r="BB166" s="301"/>
      <c r="BD166" s="301"/>
      <c r="BF166" s="301"/>
      <c r="BH166" s="301"/>
      <c r="BJ166" s="301"/>
    </row>
    <row r="167" spans="4:62" s="188" customFormat="1" ht="11.25" hidden="1" customHeight="1">
      <c r="D167" s="300"/>
      <c r="F167" s="300"/>
      <c r="H167" s="300"/>
      <c r="J167" s="300"/>
      <c r="L167" s="300"/>
      <c r="N167" s="300"/>
      <c r="P167" s="300"/>
      <c r="R167" s="300"/>
      <c r="T167" s="300"/>
      <c r="V167" s="300"/>
      <c r="X167" s="300"/>
      <c r="Z167" s="300"/>
      <c r="AB167" s="300"/>
      <c r="AD167" s="300"/>
      <c r="AF167" s="300"/>
      <c r="AI167" s="259"/>
      <c r="AL167" s="301"/>
      <c r="AN167" s="301"/>
      <c r="AP167" s="301"/>
      <c r="AR167" s="301"/>
      <c r="AT167" s="301"/>
      <c r="AV167" s="301"/>
      <c r="AX167" s="301"/>
      <c r="AZ167" s="301"/>
      <c r="BB167" s="301"/>
      <c r="BD167" s="301"/>
      <c r="BF167" s="301"/>
      <c r="BH167" s="301"/>
      <c r="BJ167" s="301"/>
    </row>
    <row r="168" spans="4:62" s="188" customFormat="1" ht="11.25" hidden="1" customHeight="1">
      <c r="D168" s="300"/>
      <c r="F168" s="300"/>
      <c r="H168" s="300"/>
      <c r="J168" s="300"/>
      <c r="L168" s="300"/>
      <c r="N168" s="300"/>
      <c r="P168" s="300"/>
      <c r="R168" s="300"/>
      <c r="T168" s="300"/>
      <c r="V168" s="300"/>
      <c r="X168" s="300"/>
      <c r="Z168" s="300"/>
      <c r="AB168" s="300"/>
      <c r="AD168" s="300"/>
      <c r="AF168" s="300"/>
      <c r="AI168" s="259"/>
      <c r="AL168" s="301"/>
      <c r="AN168" s="301"/>
      <c r="AP168" s="301"/>
      <c r="AR168" s="301"/>
      <c r="AT168" s="301"/>
      <c r="AV168" s="301"/>
      <c r="AX168" s="301"/>
      <c r="AZ168" s="301"/>
      <c r="BB168" s="301"/>
      <c r="BD168" s="301"/>
      <c r="BF168" s="301"/>
      <c r="BH168" s="301"/>
      <c r="BJ168" s="301"/>
    </row>
    <row r="169" spans="4:62" s="188" customFormat="1" ht="11.25" hidden="1" customHeight="1">
      <c r="D169" s="300"/>
      <c r="F169" s="300"/>
      <c r="H169" s="300"/>
      <c r="J169" s="300"/>
      <c r="L169" s="300"/>
      <c r="N169" s="300"/>
      <c r="P169" s="300"/>
      <c r="R169" s="300"/>
      <c r="T169" s="300"/>
      <c r="V169" s="300"/>
      <c r="X169" s="300"/>
      <c r="Z169" s="300"/>
      <c r="AB169" s="300"/>
      <c r="AD169" s="300"/>
      <c r="AF169" s="300"/>
      <c r="AI169" s="259"/>
      <c r="AL169" s="301"/>
      <c r="AN169" s="301"/>
      <c r="AP169" s="301"/>
      <c r="AR169" s="301"/>
      <c r="AT169" s="301"/>
      <c r="AV169" s="301"/>
      <c r="AX169" s="301"/>
      <c r="AZ169" s="301"/>
      <c r="BB169" s="301"/>
      <c r="BD169" s="301"/>
      <c r="BF169" s="301"/>
      <c r="BH169" s="301"/>
      <c r="BJ169" s="301"/>
    </row>
    <row r="170" spans="4:62" s="188" customFormat="1" ht="11.25" hidden="1" customHeight="1">
      <c r="D170" s="300"/>
      <c r="F170" s="300"/>
      <c r="H170" s="300"/>
      <c r="J170" s="300"/>
      <c r="L170" s="300"/>
      <c r="N170" s="300"/>
      <c r="P170" s="300"/>
      <c r="R170" s="300"/>
      <c r="T170" s="300"/>
      <c r="V170" s="300"/>
      <c r="X170" s="300"/>
      <c r="Z170" s="300"/>
      <c r="AB170" s="300"/>
      <c r="AD170" s="300"/>
      <c r="AF170" s="300"/>
      <c r="AI170" s="259"/>
      <c r="AL170" s="301"/>
      <c r="AN170" s="301"/>
      <c r="AP170" s="301"/>
      <c r="AR170" s="301"/>
      <c r="AT170" s="301"/>
      <c r="AV170" s="301"/>
      <c r="AX170" s="301"/>
      <c r="AZ170" s="301"/>
      <c r="BB170" s="301"/>
      <c r="BD170" s="301"/>
      <c r="BF170" s="301"/>
      <c r="BH170" s="301"/>
      <c r="BJ170" s="301"/>
    </row>
    <row r="171" spans="4:62" s="188" customFormat="1" ht="11.25" hidden="1" customHeight="1">
      <c r="D171" s="300"/>
      <c r="F171" s="300"/>
      <c r="H171" s="300"/>
      <c r="J171" s="300"/>
      <c r="L171" s="300"/>
      <c r="N171" s="300"/>
      <c r="P171" s="300"/>
      <c r="R171" s="300"/>
      <c r="T171" s="300"/>
      <c r="V171" s="300"/>
      <c r="X171" s="300"/>
      <c r="Z171" s="300"/>
      <c r="AB171" s="300"/>
      <c r="AD171" s="300"/>
      <c r="AF171" s="300"/>
      <c r="AI171" s="259"/>
      <c r="AL171" s="301"/>
      <c r="AN171" s="301"/>
      <c r="AP171" s="301"/>
      <c r="AR171" s="301"/>
      <c r="AT171" s="301"/>
      <c r="AV171" s="301"/>
      <c r="AX171" s="301"/>
      <c r="AZ171" s="301"/>
      <c r="BB171" s="301"/>
      <c r="BD171" s="301"/>
      <c r="BF171" s="301"/>
      <c r="BH171" s="301"/>
      <c r="BJ171" s="301"/>
    </row>
    <row r="172" spans="4:62" s="188" customFormat="1" ht="11.25" hidden="1" customHeight="1">
      <c r="D172" s="300"/>
      <c r="F172" s="300"/>
      <c r="H172" s="300"/>
      <c r="J172" s="300"/>
      <c r="L172" s="300"/>
      <c r="N172" s="300"/>
      <c r="P172" s="300"/>
      <c r="R172" s="300"/>
      <c r="T172" s="300"/>
      <c r="V172" s="300"/>
      <c r="X172" s="300"/>
      <c r="Z172" s="300"/>
      <c r="AB172" s="300"/>
      <c r="AD172" s="300"/>
      <c r="AF172" s="300"/>
      <c r="AI172" s="259"/>
      <c r="AL172" s="301"/>
      <c r="AN172" s="301"/>
      <c r="AP172" s="301"/>
      <c r="AR172" s="301"/>
      <c r="AT172" s="301"/>
      <c r="AV172" s="301"/>
      <c r="AX172" s="301"/>
      <c r="AZ172" s="301"/>
      <c r="BB172" s="301"/>
      <c r="BD172" s="301"/>
      <c r="BF172" s="301"/>
      <c r="BH172" s="301"/>
      <c r="BJ172" s="301"/>
    </row>
    <row r="173" spans="4:62" s="188" customFormat="1" ht="11.25" hidden="1" customHeight="1">
      <c r="D173" s="300"/>
      <c r="F173" s="300"/>
      <c r="H173" s="300"/>
      <c r="J173" s="300"/>
      <c r="L173" s="300"/>
      <c r="N173" s="300"/>
      <c r="P173" s="300"/>
      <c r="R173" s="300"/>
      <c r="T173" s="300"/>
      <c r="V173" s="300"/>
      <c r="X173" s="300"/>
      <c r="Z173" s="300"/>
      <c r="AB173" s="300"/>
      <c r="AD173" s="300"/>
      <c r="AF173" s="300"/>
      <c r="AI173" s="259"/>
      <c r="AL173" s="301"/>
      <c r="AN173" s="301"/>
      <c r="AP173" s="301"/>
      <c r="AR173" s="301"/>
      <c r="AT173" s="301"/>
      <c r="AV173" s="301"/>
      <c r="AX173" s="301"/>
      <c r="AZ173" s="301"/>
      <c r="BB173" s="301"/>
      <c r="BD173" s="301"/>
      <c r="BF173" s="301"/>
      <c r="BH173" s="301"/>
      <c r="BJ173" s="301"/>
    </row>
    <row r="174" spans="4:62" s="188" customFormat="1" ht="11.25" hidden="1" customHeight="1">
      <c r="D174" s="300"/>
      <c r="F174" s="300"/>
      <c r="H174" s="300"/>
      <c r="J174" s="300"/>
      <c r="L174" s="300"/>
      <c r="N174" s="300"/>
      <c r="P174" s="300"/>
      <c r="R174" s="300"/>
      <c r="T174" s="300"/>
      <c r="V174" s="300"/>
      <c r="X174" s="300"/>
      <c r="Z174" s="300"/>
      <c r="AB174" s="300"/>
      <c r="AD174" s="300"/>
      <c r="AF174" s="300"/>
      <c r="AI174" s="259"/>
      <c r="AL174" s="301"/>
      <c r="AN174" s="301"/>
      <c r="AP174" s="301"/>
      <c r="AR174" s="301"/>
      <c r="AT174" s="301"/>
      <c r="AV174" s="301"/>
      <c r="AX174" s="301"/>
      <c r="AZ174" s="301"/>
      <c r="BB174" s="301"/>
      <c r="BD174" s="301"/>
      <c r="BF174" s="301"/>
      <c r="BH174" s="301"/>
      <c r="BJ174" s="301"/>
    </row>
    <row r="175" spans="4:62" s="188" customFormat="1" ht="11.25" hidden="1" customHeight="1">
      <c r="D175" s="300"/>
      <c r="F175" s="300"/>
      <c r="H175" s="300"/>
      <c r="J175" s="300"/>
      <c r="L175" s="300"/>
      <c r="N175" s="300"/>
      <c r="P175" s="300"/>
      <c r="R175" s="300"/>
      <c r="T175" s="300"/>
      <c r="V175" s="300"/>
      <c r="X175" s="300"/>
      <c r="Z175" s="300"/>
      <c r="AB175" s="300"/>
      <c r="AD175" s="300"/>
      <c r="AF175" s="300"/>
      <c r="AI175" s="259"/>
      <c r="AL175" s="301"/>
      <c r="AN175" s="301"/>
      <c r="AP175" s="301"/>
      <c r="AR175" s="301"/>
      <c r="AT175" s="301"/>
      <c r="AV175" s="301"/>
      <c r="AX175" s="301"/>
      <c r="AZ175" s="301"/>
      <c r="BB175" s="301"/>
      <c r="BD175" s="301"/>
      <c r="BF175" s="301"/>
      <c r="BH175" s="301"/>
      <c r="BJ175" s="301"/>
    </row>
    <row r="176" spans="4:62" s="188" customFormat="1" ht="11.25" hidden="1" customHeight="1">
      <c r="D176" s="300"/>
      <c r="F176" s="300"/>
      <c r="H176" s="300"/>
      <c r="J176" s="300"/>
      <c r="L176" s="300"/>
      <c r="N176" s="300"/>
      <c r="P176" s="300"/>
      <c r="R176" s="300"/>
      <c r="T176" s="300"/>
      <c r="V176" s="300"/>
      <c r="X176" s="300"/>
      <c r="Z176" s="300"/>
      <c r="AB176" s="300"/>
      <c r="AD176" s="300"/>
      <c r="AF176" s="300"/>
      <c r="AI176" s="259"/>
      <c r="AL176" s="301"/>
      <c r="AN176" s="301"/>
      <c r="AP176" s="301"/>
      <c r="AR176" s="301"/>
      <c r="AT176" s="301"/>
      <c r="AV176" s="301"/>
      <c r="AX176" s="301"/>
      <c r="AZ176" s="301"/>
      <c r="BB176" s="301"/>
      <c r="BD176" s="301"/>
      <c r="BF176" s="301"/>
      <c r="BH176" s="301"/>
      <c r="BJ176" s="301"/>
    </row>
    <row r="177" spans="4:62" s="188" customFormat="1" ht="11.25" hidden="1" customHeight="1">
      <c r="D177" s="300"/>
      <c r="F177" s="300"/>
      <c r="H177" s="300"/>
      <c r="J177" s="300"/>
      <c r="L177" s="300"/>
      <c r="N177" s="300"/>
      <c r="P177" s="300"/>
      <c r="R177" s="300"/>
      <c r="T177" s="300"/>
      <c r="V177" s="300"/>
      <c r="X177" s="300"/>
      <c r="Z177" s="300"/>
      <c r="AB177" s="300"/>
      <c r="AD177" s="300"/>
      <c r="AF177" s="300"/>
      <c r="AI177" s="259"/>
      <c r="AL177" s="301"/>
      <c r="AN177" s="301"/>
      <c r="AP177" s="301"/>
      <c r="AR177" s="301"/>
      <c r="AT177" s="301"/>
      <c r="AV177" s="301"/>
      <c r="AX177" s="301"/>
      <c r="AZ177" s="301"/>
      <c r="BB177" s="301"/>
      <c r="BD177" s="301"/>
      <c r="BF177" s="301"/>
      <c r="BH177" s="301"/>
      <c r="BJ177" s="301"/>
    </row>
    <row r="178" spans="4:62" s="188" customFormat="1" ht="11.25" hidden="1" customHeight="1">
      <c r="D178" s="300"/>
      <c r="F178" s="300"/>
      <c r="H178" s="300"/>
      <c r="J178" s="300"/>
      <c r="L178" s="300"/>
      <c r="N178" s="300"/>
      <c r="P178" s="300"/>
      <c r="R178" s="300"/>
      <c r="T178" s="300"/>
      <c r="V178" s="300"/>
      <c r="X178" s="300"/>
      <c r="Z178" s="300"/>
      <c r="AB178" s="300"/>
      <c r="AD178" s="300"/>
      <c r="AF178" s="300"/>
      <c r="AI178" s="259"/>
      <c r="AL178" s="301"/>
      <c r="AN178" s="301"/>
      <c r="AP178" s="301"/>
      <c r="AR178" s="301"/>
      <c r="AT178" s="301"/>
      <c r="AV178" s="301"/>
      <c r="AX178" s="301"/>
      <c r="AZ178" s="301"/>
      <c r="BB178" s="301"/>
      <c r="BD178" s="301"/>
      <c r="BF178" s="301"/>
      <c r="BH178" s="301"/>
      <c r="BJ178" s="301"/>
    </row>
    <row r="179" spans="4:62" s="188" customFormat="1" ht="11.25" hidden="1" customHeight="1">
      <c r="D179" s="300"/>
      <c r="F179" s="300"/>
      <c r="H179" s="300"/>
      <c r="J179" s="300"/>
      <c r="L179" s="300"/>
      <c r="N179" s="300"/>
      <c r="P179" s="300"/>
      <c r="R179" s="300"/>
      <c r="T179" s="300"/>
      <c r="V179" s="300"/>
      <c r="X179" s="300"/>
      <c r="Z179" s="300"/>
      <c r="AB179" s="300"/>
      <c r="AD179" s="300"/>
      <c r="AF179" s="300"/>
      <c r="AI179" s="259"/>
      <c r="AL179" s="301"/>
      <c r="AN179" s="301"/>
      <c r="AP179" s="301"/>
      <c r="AR179" s="301"/>
      <c r="AT179" s="301"/>
      <c r="AV179" s="301"/>
      <c r="AX179" s="301"/>
      <c r="AZ179" s="301"/>
      <c r="BB179" s="301"/>
      <c r="BD179" s="301"/>
      <c r="BF179" s="301"/>
      <c r="BH179" s="301"/>
      <c r="BJ179" s="301"/>
    </row>
    <row r="180" spans="4:62" s="188" customFormat="1" ht="11.25" hidden="1" customHeight="1">
      <c r="D180" s="300"/>
      <c r="F180" s="300"/>
      <c r="H180" s="300"/>
      <c r="J180" s="300"/>
      <c r="L180" s="300"/>
      <c r="N180" s="300"/>
      <c r="P180" s="300"/>
      <c r="R180" s="300"/>
      <c r="T180" s="300"/>
      <c r="V180" s="300"/>
      <c r="X180" s="300"/>
      <c r="Z180" s="300"/>
      <c r="AB180" s="300"/>
      <c r="AD180" s="300"/>
      <c r="AF180" s="300"/>
      <c r="AI180" s="259"/>
      <c r="AL180" s="301"/>
      <c r="AN180" s="301"/>
      <c r="AP180" s="301"/>
      <c r="AR180" s="301"/>
      <c r="AT180" s="301"/>
      <c r="AV180" s="301"/>
      <c r="AX180" s="301"/>
      <c r="AZ180" s="301"/>
      <c r="BB180" s="301"/>
      <c r="BD180" s="301"/>
      <c r="BF180" s="301"/>
      <c r="BH180" s="301"/>
      <c r="BJ180" s="301"/>
    </row>
    <row r="181" spans="4:62" s="188" customFormat="1" ht="11.25" hidden="1" customHeight="1">
      <c r="D181" s="300"/>
      <c r="F181" s="300"/>
      <c r="H181" s="300"/>
      <c r="J181" s="300"/>
      <c r="L181" s="300"/>
      <c r="N181" s="300"/>
      <c r="P181" s="300"/>
      <c r="R181" s="300"/>
      <c r="T181" s="300"/>
      <c r="V181" s="300"/>
      <c r="X181" s="300"/>
      <c r="Z181" s="300"/>
      <c r="AB181" s="300"/>
      <c r="AD181" s="300"/>
      <c r="AF181" s="300"/>
      <c r="AI181" s="259"/>
      <c r="AL181" s="301"/>
      <c r="AN181" s="301"/>
      <c r="AP181" s="301"/>
      <c r="AR181" s="301"/>
      <c r="AT181" s="301"/>
      <c r="AV181" s="301"/>
      <c r="AX181" s="301"/>
      <c r="AZ181" s="301"/>
      <c r="BB181" s="301"/>
      <c r="BD181" s="301"/>
      <c r="BF181" s="301"/>
      <c r="BH181" s="301"/>
      <c r="BJ181" s="301"/>
    </row>
    <row r="182" spans="4:62" s="188" customFormat="1" ht="11.25" hidden="1" customHeight="1">
      <c r="D182" s="300"/>
      <c r="F182" s="300"/>
      <c r="H182" s="300"/>
      <c r="J182" s="300"/>
      <c r="L182" s="300"/>
      <c r="N182" s="300"/>
      <c r="P182" s="300"/>
      <c r="R182" s="300"/>
      <c r="T182" s="300"/>
      <c r="V182" s="300"/>
      <c r="X182" s="300"/>
      <c r="Z182" s="300"/>
      <c r="AB182" s="300"/>
      <c r="AD182" s="300"/>
      <c r="AF182" s="300"/>
      <c r="AI182" s="259"/>
      <c r="AL182" s="301"/>
      <c r="AN182" s="301"/>
      <c r="AP182" s="301"/>
      <c r="AR182" s="301"/>
      <c r="AT182" s="301"/>
      <c r="AV182" s="301"/>
      <c r="AX182" s="301"/>
      <c r="AZ182" s="301"/>
      <c r="BB182" s="301"/>
      <c r="BD182" s="301"/>
      <c r="BF182" s="301"/>
      <c r="BH182" s="301"/>
      <c r="BJ182" s="301"/>
    </row>
    <row r="183" spans="4:62" s="188" customFormat="1" ht="11.25" hidden="1" customHeight="1">
      <c r="D183" s="300"/>
      <c r="F183" s="300"/>
      <c r="H183" s="300"/>
      <c r="J183" s="300"/>
      <c r="L183" s="300"/>
      <c r="N183" s="300"/>
      <c r="P183" s="300"/>
      <c r="R183" s="300"/>
      <c r="T183" s="300"/>
      <c r="V183" s="300"/>
      <c r="X183" s="300"/>
      <c r="Z183" s="300"/>
      <c r="AB183" s="300"/>
      <c r="AD183" s="300"/>
      <c r="AF183" s="300"/>
      <c r="AI183" s="259"/>
      <c r="AL183" s="301"/>
      <c r="AN183" s="301"/>
      <c r="AP183" s="301"/>
      <c r="AR183" s="301"/>
      <c r="AT183" s="301"/>
      <c r="AV183" s="301"/>
      <c r="AX183" s="301"/>
      <c r="AZ183" s="301"/>
      <c r="BB183" s="301"/>
      <c r="BD183" s="301"/>
      <c r="BF183" s="301"/>
      <c r="BH183" s="301"/>
      <c r="BJ183" s="301"/>
    </row>
    <row r="184" spans="4:62" s="188" customFormat="1" ht="11.25" hidden="1" customHeight="1">
      <c r="D184" s="300"/>
      <c r="F184" s="300"/>
      <c r="H184" s="300"/>
      <c r="J184" s="300"/>
      <c r="L184" s="300"/>
      <c r="N184" s="300"/>
      <c r="P184" s="300"/>
      <c r="R184" s="300"/>
      <c r="T184" s="300"/>
      <c r="V184" s="300"/>
      <c r="X184" s="300"/>
      <c r="Z184" s="300"/>
      <c r="AB184" s="300"/>
      <c r="AD184" s="300"/>
      <c r="AF184" s="300"/>
      <c r="AI184" s="259"/>
      <c r="AL184" s="301"/>
      <c r="AN184" s="301"/>
      <c r="AP184" s="301"/>
      <c r="AR184" s="301"/>
      <c r="AT184" s="301"/>
      <c r="AV184" s="301"/>
      <c r="AX184" s="301"/>
      <c r="AZ184" s="301"/>
      <c r="BB184" s="301"/>
      <c r="BD184" s="301"/>
      <c r="BF184" s="301"/>
      <c r="BH184" s="301"/>
      <c r="BJ184" s="301"/>
    </row>
    <row r="185" spans="4:62" s="188" customFormat="1" ht="11.25" hidden="1" customHeight="1">
      <c r="D185" s="300"/>
      <c r="F185" s="300"/>
      <c r="H185" s="300"/>
      <c r="J185" s="300"/>
      <c r="L185" s="300"/>
      <c r="N185" s="300"/>
      <c r="P185" s="300"/>
      <c r="R185" s="300"/>
      <c r="T185" s="300"/>
      <c r="V185" s="300"/>
      <c r="X185" s="300"/>
      <c r="Z185" s="300"/>
      <c r="AB185" s="300"/>
      <c r="AD185" s="300"/>
      <c r="AF185" s="300"/>
      <c r="AI185" s="259"/>
      <c r="AL185" s="301"/>
      <c r="AN185" s="301"/>
      <c r="AP185" s="301"/>
      <c r="AR185" s="301"/>
      <c r="AT185" s="301"/>
      <c r="AV185" s="301"/>
      <c r="AX185" s="301"/>
      <c r="AZ185" s="301"/>
      <c r="BB185" s="301"/>
      <c r="BD185" s="301"/>
      <c r="BF185" s="301"/>
      <c r="BH185" s="301"/>
      <c r="BJ185" s="301"/>
    </row>
    <row r="186" spans="4:62" s="188" customFormat="1" ht="11.25" hidden="1" customHeight="1">
      <c r="D186" s="300"/>
      <c r="F186" s="300"/>
      <c r="H186" s="300"/>
      <c r="J186" s="300"/>
      <c r="L186" s="300"/>
      <c r="N186" s="300"/>
      <c r="P186" s="300"/>
      <c r="R186" s="300"/>
      <c r="T186" s="300"/>
      <c r="V186" s="300"/>
      <c r="X186" s="300"/>
      <c r="Z186" s="300"/>
      <c r="AB186" s="300"/>
      <c r="AD186" s="300"/>
      <c r="AF186" s="300"/>
      <c r="AI186" s="259"/>
      <c r="AL186" s="301"/>
      <c r="AN186" s="301"/>
      <c r="AP186" s="301"/>
      <c r="AR186" s="301"/>
      <c r="AT186" s="301"/>
      <c r="AV186" s="301"/>
      <c r="AX186" s="301"/>
      <c r="AZ186" s="301"/>
      <c r="BB186" s="301"/>
      <c r="BD186" s="301"/>
      <c r="BF186" s="301"/>
      <c r="BH186" s="301"/>
      <c r="BJ186" s="301"/>
    </row>
    <row r="187" spans="4:62" s="188" customFormat="1" ht="11.25" hidden="1" customHeight="1">
      <c r="D187" s="300"/>
      <c r="F187" s="300"/>
      <c r="H187" s="300"/>
      <c r="J187" s="300"/>
      <c r="L187" s="300"/>
      <c r="N187" s="300"/>
      <c r="P187" s="300"/>
      <c r="R187" s="300"/>
      <c r="T187" s="300"/>
      <c r="V187" s="300"/>
      <c r="X187" s="300"/>
      <c r="Z187" s="300"/>
      <c r="AB187" s="300"/>
      <c r="AD187" s="300"/>
      <c r="AF187" s="300"/>
      <c r="AI187" s="259"/>
      <c r="AL187" s="301"/>
      <c r="AN187" s="301"/>
      <c r="AP187" s="301"/>
      <c r="AR187" s="301"/>
      <c r="AT187" s="301"/>
      <c r="AV187" s="301"/>
      <c r="AX187" s="301"/>
      <c r="AZ187" s="301"/>
      <c r="BB187" s="301"/>
      <c r="BD187" s="301"/>
      <c r="BF187" s="301"/>
      <c r="BH187" s="301"/>
      <c r="BJ187" s="301"/>
    </row>
    <row r="188" spans="4:62" s="188" customFormat="1" ht="11.25" hidden="1" customHeight="1">
      <c r="D188" s="300"/>
      <c r="F188" s="300"/>
      <c r="H188" s="300"/>
      <c r="J188" s="300"/>
      <c r="L188" s="300"/>
      <c r="N188" s="300"/>
      <c r="P188" s="300"/>
      <c r="R188" s="300"/>
      <c r="T188" s="300"/>
      <c r="V188" s="300"/>
      <c r="X188" s="300"/>
      <c r="Z188" s="300"/>
      <c r="AB188" s="300"/>
      <c r="AD188" s="300"/>
      <c r="AF188" s="300"/>
      <c r="AI188" s="259"/>
      <c r="AL188" s="301"/>
      <c r="AN188" s="301"/>
      <c r="AP188" s="301"/>
      <c r="AR188" s="301"/>
      <c r="AT188" s="301"/>
      <c r="AV188" s="301"/>
      <c r="AX188" s="301"/>
      <c r="AZ188" s="301"/>
      <c r="BB188" s="301"/>
      <c r="BD188" s="301"/>
      <c r="BF188" s="301"/>
      <c r="BH188" s="301"/>
      <c r="BJ188" s="301"/>
    </row>
    <row r="189" spans="4:62" s="188" customFormat="1" ht="11.25" hidden="1" customHeight="1">
      <c r="D189" s="300"/>
      <c r="F189" s="300"/>
      <c r="H189" s="300"/>
      <c r="J189" s="300"/>
      <c r="L189" s="300"/>
      <c r="N189" s="300"/>
      <c r="P189" s="300"/>
      <c r="R189" s="300"/>
      <c r="T189" s="300"/>
      <c r="V189" s="300"/>
      <c r="X189" s="300"/>
      <c r="Z189" s="300"/>
      <c r="AB189" s="300"/>
      <c r="AD189" s="300"/>
      <c r="AF189" s="300"/>
      <c r="AI189" s="259"/>
      <c r="AL189" s="301"/>
      <c r="AN189" s="301"/>
      <c r="AP189" s="301"/>
      <c r="AR189" s="301"/>
      <c r="AT189" s="301"/>
      <c r="AV189" s="301"/>
      <c r="AX189" s="301"/>
      <c r="AZ189" s="301"/>
      <c r="BB189" s="301"/>
      <c r="BD189" s="301"/>
      <c r="BF189" s="301"/>
      <c r="BH189" s="301"/>
      <c r="BJ189" s="301"/>
    </row>
    <row r="190" spans="4:62" s="188" customFormat="1" ht="11.25" hidden="1" customHeight="1">
      <c r="D190" s="300"/>
      <c r="F190" s="300"/>
      <c r="H190" s="300"/>
      <c r="J190" s="300"/>
      <c r="L190" s="300"/>
      <c r="N190" s="300"/>
      <c r="P190" s="300"/>
      <c r="R190" s="300"/>
      <c r="T190" s="300"/>
      <c r="V190" s="300"/>
      <c r="X190" s="300"/>
      <c r="Z190" s="300"/>
      <c r="AB190" s="300"/>
      <c r="AD190" s="300"/>
      <c r="AF190" s="300"/>
      <c r="AI190" s="259"/>
      <c r="AL190" s="301"/>
      <c r="AN190" s="301"/>
      <c r="AP190" s="301"/>
      <c r="AR190" s="301"/>
      <c r="AT190" s="301"/>
      <c r="AV190" s="301"/>
      <c r="AX190" s="301"/>
      <c r="AZ190" s="301"/>
      <c r="BB190" s="301"/>
      <c r="BD190" s="301"/>
      <c r="BF190" s="301"/>
      <c r="BH190" s="301"/>
      <c r="BJ190" s="301"/>
    </row>
    <row r="191" spans="4:62" s="188" customFormat="1" ht="11.25" hidden="1" customHeight="1">
      <c r="D191" s="300"/>
      <c r="F191" s="300"/>
      <c r="H191" s="300"/>
      <c r="J191" s="300"/>
      <c r="L191" s="300"/>
      <c r="N191" s="300"/>
      <c r="P191" s="300"/>
      <c r="R191" s="300"/>
      <c r="T191" s="300"/>
      <c r="V191" s="300"/>
      <c r="X191" s="300"/>
      <c r="Z191" s="300"/>
      <c r="AB191" s="300"/>
      <c r="AD191" s="300"/>
      <c r="AF191" s="300"/>
      <c r="AI191" s="259"/>
      <c r="AL191" s="301"/>
      <c r="AN191" s="301"/>
      <c r="AP191" s="301"/>
      <c r="AR191" s="301"/>
      <c r="AT191" s="301"/>
      <c r="AV191" s="301"/>
      <c r="AX191" s="301"/>
      <c r="AZ191" s="301"/>
      <c r="BB191" s="301"/>
      <c r="BD191" s="301"/>
      <c r="BF191" s="301"/>
      <c r="BH191" s="301"/>
      <c r="BJ191" s="301"/>
    </row>
    <row r="192" spans="4:62" s="188" customFormat="1" ht="11.25" hidden="1" customHeight="1">
      <c r="D192" s="300"/>
      <c r="F192" s="300"/>
      <c r="H192" s="300"/>
      <c r="J192" s="300"/>
      <c r="L192" s="300"/>
      <c r="N192" s="300"/>
      <c r="P192" s="300"/>
      <c r="R192" s="300"/>
      <c r="T192" s="300"/>
      <c r="V192" s="300"/>
      <c r="X192" s="300"/>
      <c r="Z192" s="300"/>
      <c r="AB192" s="300"/>
      <c r="AD192" s="300"/>
      <c r="AF192" s="300"/>
      <c r="AI192" s="259"/>
      <c r="AL192" s="301"/>
      <c r="AN192" s="301"/>
      <c r="AP192" s="301"/>
      <c r="AR192" s="301"/>
      <c r="AT192" s="301"/>
      <c r="AV192" s="301"/>
      <c r="AX192" s="301"/>
      <c r="AZ192" s="301"/>
      <c r="BB192" s="301"/>
      <c r="BD192" s="301"/>
      <c r="BF192" s="301"/>
      <c r="BH192" s="301"/>
      <c r="BJ192" s="301"/>
    </row>
    <row r="193" spans="4:62" s="188" customFormat="1" ht="11.25" hidden="1" customHeight="1">
      <c r="D193" s="300"/>
      <c r="F193" s="300"/>
      <c r="H193" s="300"/>
      <c r="J193" s="300"/>
      <c r="L193" s="300"/>
      <c r="N193" s="300"/>
      <c r="P193" s="300"/>
      <c r="R193" s="300"/>
      <c r="T193" s="300"/>
      <c r="V193" s="300"/>
      <c r="X193" s="300"/>
      <c r="Z193" s="300"/>
      <c r="AB193" s="300"/>
      <c r="AD193" s="300"/>
      <c r="AF193" s="300"/>
      <c r="AI193" s="259"/>
      <c r="AL193" s="301"/>
      <c r="AN193" s="301"/>
      <c r="AP193" s="301"/>
      <c r="AR193" s="301"/>
      <c r="AT193" s="301"/>
      <c r="AV193" s="301"/>
      <c r="AX193" s="301"/>
      <c r="AZ193" s="301"/>
      <c r="BB193" s="301"/>
      <c r="BD193" s="301"/>
      <c r="BF193" s="301"/>
      <c r="BH193" s="301"/>
      <c r="BJ193" s="301"/>
    </row>
    <row r="194" spans="4:62" s="188" customFormat="1" ht="11.25" hidden="1" customHeight="1">
      <c r="D194" s="300"/>
      <c r="F194" s="300"/>
      <c r="H194" s="300"/>
      <c r="J194" s="300"/>
      <c r="L194" s="300"/>
      <c r="N194" s="300"/>
      <c r="P194" s="300"/>
      <c r="R194" s="300"/>
      <c r="T194" s="300"/>
      <c r="V194" s="300"/>
      <c r="X194" s="300"/>
      <c r="Z194" s="300"/>
      <c r="AB194" s="300"/>
      <c r="AD194" s="300"/>
      <c r="AF194" s="300"/>
      <c r="AI194" s="259"/>
      <c r="AL194" s="301"/>
      <c r="AN194" s="301"/>
      <c r="AP194" s="301"/>
      <c r="AR194" s="301"/>
      <c r="AT194" s="301"/>
      <c r="AV194" s="301"/>
      <c r="AX194" s="301"/>
      <c r="AZ194" s="301"/>
      <c r="BB194" s="301"/>
      <c r="BD194" s="301"/>
      <c r="BF194" s="301"/>
      <c r="BH194" s="301"/>
      <c r="BJ194" s="301"/>
    </row>
    <row r="195" spans="4:62" s="188" customFormat="1" ht="11.25" hidden="1" customHeight="1">
      <c r="D195" s="300"/>
      <c r="F195" s="300"/>
      <c r="H195" s="300"/>
      <c r="J195" s="300"/>
      <c r="L195" s="300"/>
      <c r="N195" s="300"/>
      <c r="P195" s="300"/>
      <c r="R195" s="300"/>
      <c r="T195" s="300"/>
      <c r="V195" s="300"/>
      <c r="X195" s="300"/>
      <c r="Z195" s="300"/>
      <c r="AB195" s="300"/>
      <c r="AD195" s="300"/>
      <c r="AF195" s="300"/>
      <c r="AI195" s="259"/>
      <c r="AL195" s="301"/>
      <c r="AN195" s="301"/>
      <c r="AP195" s="301"/>
      <c r="AR195" s="301"/>
      <c r="AT195" s="301"/>
      <c r="AV195" s="301"/>
      <c r="AX195" s="301"/>
      <c r="AZ195" s="301"/>
      <c r="BB195" s="301"/>
      <c r="BD195" s="301"/>
      <c r="BF195" s="301"/>
      <c r="BH195" s="301"/>
      <c r="BJ195" s="301"/>
    </row>
    <row r="196" spans="4:62" s="188" customFormat="1" ht="11.25" hidden="1" customHeight="1">
      <c r="D196" s="300"/>
      <c r="F196" s="300"/>
      <c r="H196" s="300"/>
      <c r="J196" s="300"/>
      <c r="L196" s="300"/>
      <c r="N196" s="300"/>
      <c r="P196" s="300"/>
      <c r="R196" s="300"/>
      <c r="T196" s="300"/>
      <c r="V196" s="300"/>
      <c r="X196" s="300"/>
      <c r="Z196" s="300"/>
      <c r="AB196" s="300"/>
      <c r="AD196" s="300"/>
      <c r="AF196" s="300"/>
      <c r="AI196" s="259"/>
      <c r="AL196" s="301"/>
      <c r="AN196" s="301"/>
      <c r="AP196" s="301"/>
      <c r="AR196" s="301"/>
      <c r="AT196" s="301"/>
      <c r="AV196" s="301"/>
      <c r="AX196" s="301"/>
      <c r="AZ196" s="301"/>
      <c r="BB196" s="301"/>
      <c r="BD196" s="301"/>
      <c r="BF196" s="301"/>
      <c r="BH196" s="301"/>
      <c r="BJ196" s="301"/>
    </row>
    <row r="197" spans="4:62" s="188" customFormat="1" ht="11.25" hidden="1" customHeight="1">
      <c r="D197" s="300"/>
      <c r="F197" s="300"/>
      <c r="H197" s="300"/>
      <c r="J197" s="300"/>
      <c r="L197" s="300"/>
      <c r="N197" s="300"/>
      <c r="P197" s="300"/>
      <c r="R197" s="300"/>
      <c r="T197" s="300"/>
      <c r="V197" s="300"/>
      <c r="X197" s="300"/>
      <c r="Z197" s="300"/>
      <c r="AB197" s="300"/>
      <c r="AD197" s="300"/>
      <c r="AF197" s="300"/>
      <c r="AI197" s="259"/>
      <c r="AL197" s="301"/>
      <c r="AN197" s="301"/>
      <c r="AP197" s="301"/>
      <c r="AR197" s="301"/>
      <c r="AT197" s="301"/>
      <c r="AV197" s="301"/>
      <c r="AX197" s="301"/>
      <c r="AZ197" s="301"/>
      <c r="BB197" s="301"/>
      <c r="BD197" s="301"/>
      <c r="BF197" s="301"/>
      <c r="BH197" s="301"/>
      <c r="BJ197" s="301"/>
    </row>
    <row r="198" spans="4:62" s="188" customFormat="1" ht="11.25" hidden="1" customHeight="1">
      <c r="D198" s="300"/>
      <c r="F198" s="300"/>
      <c r="H198" s="300"/>
      <c r="J198" s="300"/>
      <c r="L198" s="300"/>
      <c r="N198" s="300"/>
      <c r="P198" s="300"/>
      <c r="R198" s="300"/>
      <c r="T198" s="300"/>
      <c r="V198" s="300"/>
      <c r="X198" s="300"/>
      <c r="Z198" s="300"/>
      <c r="AB198" s="300"/>
      <c r="AD198" s="300"/>
      <c r="AF198" s="300"/>
      <c r="AI198" s="259"/>
      <c r="AL198" s="301"/>
      <c r="AN198" s="301"/>
      <c r="AP198" s="301"/>
      <c r="AR198" s="301"/>
      <c r="AT198" s="301"/>
      <c r="AV198" s="301"/>
      <c r="AX198" s="301"/>
      <c r="AZ198" s="301"/>
      <c r="BB198" s="301"/>
      <c r="BD198" s="301"/>
      <c r="BF198" s="301"/>
      <c r="BH198" s="301"/>
      <c r="BJ198" s="301"/>
    </row>
    <row r="199" spans="4:62" s="188" customFormat="1" ht="11.25" hidden="1" customHeight="1">
      <c r="D199" s="300"/>
      <c r="F199" s="300"/>
      <c r="H199" s="300"/>
      <c r="J199" s="300"/>
      <c r="L199" s="300"/>
      <c r="N199" s="300"/>
      <c r="P199" s="300"/>
      <c r="R199" s="300"/>
      <c r="T199" s="300"/>
      <c r="V199" s="300"/>
      <c r="X199" s="300"/>
      <c r="Z199" s="300"/>
      <c r="AB199" s="300"/>
      <c r="AD199" s="300"/>
      <c r="AF199" s="300"/>
      <c r="AI199" s="259"/>
      <c r="AL199" s="301"/>
      <c r="AN199" s="301"/>
      <c r="AP199" s="301"/>
      <c r="AR199" s="301"/>
      <c r="AT199" s="301"/>
      <c r="AV199" s="301"/>
      <c r="AX199" s="301"/>
      <c r="AZ199" s="301"/>
      <c r="BB199" s="301"/>
      <c r="BD199" s="301"/>
      <c r="BF199" s="301"/>
      <c r="BH199" s="301"/>
      <c r="BJ199" s="301"/>
    </row>
    <row r="200" spans="4:62" s="188" customFormat="1" ht="11.25" hidden="1" customHeight="1">
      <c r="D200" s="300"/>
      <c r="F200" s="300"/>
      <c r="H200" s="300"/>
      <c r="J200" s="300"/>
      <c r="L200" s="300"/>
      <c r="N200" s="300"/>
      <c r="P200" s="300"/>
      <c r="R200" s="300"/>
      <c r="T200" s="300"/>
      <c r="V200" s="300"/>
      <c r="X200" s="300"/>
      <c r="Z200" s="300"/>
      <c r="AB200" s="300"/>
      <c r="AD200" s="300"/>
      <c r="AF200" s="300"/>
      <c r="AI200" s="259"/>
      <c r="AL200" s="301"/>
      <c r="AN200" s="301"/>
      <c r="AP200" s="301"/>
      <c r="AR200" s="301"/>
      <c r="AT200" s="301"/>
      <c r="AV200" s="301"/>
      <c r="AX200" s="301"/>
      <c r="AZ200" s="301"/>
      <c r="BB200" s="301"/>
      <c r="BD200" s="301"/>
      <c r="BF200" s="301"/>
      <c r="BH200" s="301"/>
      <c r="BJ200" s="301"/>
    </row>
    <row r="201" spans="4:62" s="188" customFormat="1" ht="11.25" hidden="1" customHeight="1">
      <c r="D201" s="300"/>
      <c r="F201" s="300"/>
      <c r="H201" s="300"/>
      <c r="J201" s="300"/>
      <c r="L201" s="300"/>
      <c r="N201" s="300"/>
      <c r="P201" s="300"/>
      <c r="R201" s="300"/>
      <c r="T201" s="300"/>
      <c r="V201" s="300"/>
      <c r="X201" s="300"/>
      <c r="Z201" s="300"/>
      <c r="AB201" s="300"/>
      <c r="AD201" s="300"/>
      <c r="AF201" s="300"/>
      <c r="AI201" s="259"/>
      <c r="AL201" s="301"/>
      <c r="AN201" s="301"/>
      <c r="AP201" s="301"/>
      <c r="AR201" s="301"/>
      <c r="AT201" s="301"/>
      <c r="AV201" s="301"/>
      <c r="AX201" s="301"/>
      <c r="AZ201" s="301"/>
      <c r="BB201" s="301"/>
      <c r="BD201" s="301"/>
      <c r="BF201" s="301"/>
      <c r="BH201" s="301"/>
      <c r="BJ201" s="301"/>
    </row>
    <row r="202" spans="4:62" s="188" customFormat="1" ht="11.25" hidden="1" customHeight="1">
      <c r="D202" s="300"/>
      <c r="F202" s="300"/>
      <c r="H202" s="300"/>
      <c r="J202" s="300"/>
      <c r="L202" s="300"/>
      <c r="N202" s="300"/>
      <c r="P202" s="300"/>
      <c r="R202" s="300"/>
      <c r="T202" s="300"/>
      <c r="V202" s="300"/>
      <c r="X202" s="300"/>
      <c r="Z202" s="300"/>
      <c r="AB202" s="300"/>
      <c r="AD202" s="300"/>
      <c r="AF202" s="300"/>
      <c r="AI202" s="259"/>
      <c r="AL202" s="301"/>
      <c r="AN202" s="301"/>
      <c r="AP202" s="301"/>
      <c r="AR202" s="301"/>
      <c r="AT202" s="301"/>
      <c r="AV202" s="301"/>
      <c r="AX202" s="301"/>
      <c r="AZ202" s="301"/>
      <c r="BB202" s="301"/>
      <c r="BD202" s="301"/>
      <c r="BF202" s="301"/>
      <c r="BH202" s="301"/>
      <c r="BJ202" s="301"/>
    </row>
    <row r="203" spans="4:62" s="188" customFormat="1" ht="11.25" hidden="1" customHeight="1">
      <c r="D203" s="300"/>
      <c r="F203" s="300"/>
      <c r="H203" s="300"/>
      <c r="J203" s="300"/>
      <c r="L203" s="300"/>
      <c r="N203" s="300"/>
      <c r="P203" s="300"/>
      <c r="R203" s="300"/>
      <c r="T203" s="300"/>
      <c r="V203" s="300"/>
      <c r="X203" s="300"/>
      <c r="Z203" s="300"/>
      <c r="AB203" s="300"/>
      <c r="AD203" s="300"/>
      <c r="AF203" s="300"/>
      <c r="AI203" s="259"/>
      <c r="AL203" s="301"/>
      <c r="AN203" s="301"/>
      <c r="AP203" s="301"/>
      <c r="AR203" s="301"/>
      <c r="AT203" s="301"/>
      <c r="AV203" s="301"/>
      <c r="AX203" s="301"/>
      <c r="AZ203" s="301"/>
      <c r="BB203" s="301"/>
      <c r="BD203" s="301"/>
      <c r="BF203" s="301"/>
      <c r="BH203" s="301"/>
      <c r="BJ203" s="301"/>
    </row>
    <row r="204" spans="4:62" s="188" customFormat="1" ht="11.25" hidden="1" customHeight="1">
      <c r="D204" s="300"/>
      <c r="F204" s="300"/>
      <c r="H204" s="300"/>
      <c r="J204" s="300"/>
      <c r="L204" s="300"/>
      <c r="N204" s="300"/>
      <c r="P204" s="300"/>
      <c r="R204" s="300"/>
      <c r="T204" s="300"/>
      <c r="V204" s="300"/>
      <c r="X204" s="300"/>
      <c r="Z204" s="300"/>
      <c r="AB204" s="300"/>
      <c r="AD204" s="300"/>
      <c r="AF204" s="300"/>
      <c r="AI204" s="259"/>
      <c r="AL204" s="301"/>
      <c r="AN204" s="301"/>
      <c r="AP204" s="301"/>
      <c r="AR204" s="301"/>
      <c r="AT204" s="301"/>
      <c r="AV204" s="301"/>
      <c r="AX204" s="301"/>
      <c r="AZ204" s="301"/>
      <c r="BB204" s="301"/>
      <c r="BD204" s="301"/>
      <c r="BF204" s="301"/>
      <c r="BH204" s="301"/>
      <c r="BJ204" s="301"/>
    </row>
    <row r="205" spans="4:62" s="188" customFormat="1" ht="11.25" hidden="1" customHeight="1">
      <c r="D205" s="300"/>
      <c r="F205" s="300"/>
      <c r="H205" s="300"/>
      <c r="J205" s="300"/>
      <c r="L205" s="300"/>
      <c r="N205" s="300"/>
      <c r="P205" s="300"/>
      <c r="R205" s="300"/>
      <c r="T205" s="300"/>
      <c r="V205" s="300"/>
      <c r="X205" s="300"/>
      <c r="Z205" s="300"/>
      <c r="AB205" s="300"/>
      <c r="AD205" s="300"/>
      <c r="AF205" s="300"/>
      <c r="AI205" s="259"/>
      <c r="AL205" s="301"/>
      <c r="AN205" s="301"/>
      <c r="AP205" s="301"/>
      <c r="AR205" s="301"/>
      <c r="AT205" s="301"/>
      <c r="AV205" s="301"/>
      <c r="AX205" s="301"/>
      <c r="AZ205" s="301"/>
      <c r="BB205" s="301"/>
      <c r="BD205" s="301"/>
      <c r="BF205" s="301"/>
      <c r="BH205" s="301"/>
      <c r="BJ205" s="301"/>
    </row>
    <row r="206" spans="4:62" s="188" customFormat="1" ht="11.25" hidden="1" customHeight="1">
      <c r="D206" s="300"/>
      <c r="F206" s="300"/>
      <c r="H206" s="300"/>
      <c r="J206" s="300"/>
      <c r="L206" s="300"/>
      <c r="N206" s="300"/>
      <c r="P206" s="300"/>
      <c r="R206" s="300"/>
      <c r="T206" s="300"/>
      <c r="V206" s="300"/>
      <c r="X206" s="300"/>
      <c r="Z206" s="300"/>
      <c r="AB206" s="300"/>
      <c r="AD206" s="300"/>
      <c r="AF206" s="300"/>
      <c r="AI206" s="259"/>
      <c r="AL206" s="301"/>
      <c r="AN206" s="301"/>
      <c r="AP206" s="301"/>
      <c r="AR206" s="301"/>
      <c r="AT206" s="301"/>
      <c r="AV206" s="301"/>
      <c r="AX206" s="301"/>
      <c r="AZ206" s="301"/>
      <c r="BB206" s="301"/>
      <c r="BD206" s="301"/>
      <c r="BF206" s="301"/>
      <c r="BH206" s="301"/>
      <c r="BJ206" s="301"/>
    </row>
    <row r="207" spans="4:62" s="188" customFormat="1" ht="11.25" hidden="1" customHeight="1">
      <c r="D207" s="300"/>
      <c r="F207" s="300"/>
      <c r="H207" s="300"/>
      <c r="J207" s="300"/>
      <c r="L207" s="300"/>
      <c r="N207" s="300"/>
      <c r="P207" s="300"/>
      <c r="R207" s="300"/>
      <c r="T207" s="300"/>
      <c r="V207" s="300"/>
      <c r="X207" s="300"/>
      <c r="Z207" s="300"/>
      <c r="AB207" s="300"/>
      <c r="AD207" s="300"/>
      <c r="AF207" s="300"/>
      <c r="AI207" s="259"/>
      <c r="AL207" s="301"/>
      <c r="AN207" s="301"/>
      <c r="AP207" s="301"/>
      <c r="AR207" s="301"/>
      <c r="AT207" s="301"/>
      <c r="AV207" s="301"/>
      <c r="AX207" s="301"/>
      <c r="AZ207" s="301"/>
      <c r="BB207" s="301"/>
      <c r="BD207" s="301"/>
      <c r="BF207" s="301"/>
      <c r="BH207" s="301"/>
      <c r="BJ207" s="301"/>
    </row>
    <row r="208" spans="4:62" s="188" customFormat="1" ht="11.25" hidden="1" customHeight="1">
      <c r="D208" s="300"/>
      <c r="F208" s="300"/>
      <c r="H208" s="300"/>
      <c r="J208" s="300"/>
      <c r="L208" s="300"/>
      <c r="N208" s="300"/>
      <c r="P208" s="300"/>
      <c r="R208" s="300"/>
      <c r="T208" s="300"/>
      <c r="V208" s="300"/>
      <c r="X208" s="300"/>
      <c r="Z208" s="300"/>
      <c r="AB208" s="300"/>
      <c r="AD208" s="300"/>
      <c r="AF208" s="300"/>
      <c r="AI208" s="259"/>
      <c r="AL208" s="301"/>
      <c r="AN208" s="301"/>
      <c r="AP208" s="301"/>
      <c r="AR208" s="301"/>
      <c r="AT208" s="301"/>
      <c r="AV208" s="301"/>
      <c r="AX208" s="301"/>
      <c r="AZ208" s="301"/>
      <c r="BB208" s="301"/>
      <c r="BD208" s="301"/>
      <c r="BF208" s="301"/>
      <c r="BH208" s="301"/>
      <c r="BJ208" s="301"/>
    </row>
    <row r="209" spans="4:62" s="188" customFormat="1" ht="11.25" hidden="1" customHeight="1">
      <c r="D209" s="300"/>
      <c r="F209" s="300"/>
      <c r="H209" s="300"/>
      <c r="J209" s="300"/>
      <c r="L209" s="300"/>
      <c r="N209" s="300"/>
      <c r="P209" s="300"/>
      <c r="R209" s="300"/>
      <c r="T209" s="300"/>
      <c r="V209" s="300"/>
      <c r="X209" s="300"/>
      <c r="Z209" s="300"/>
      <c r="AB209" s="300"/>
      <c r="AD209" s="300"/>
      <c r="AF209" s="300"/>
      <c r="AI209" s="259"/>
      <c r="AL209" s="301"/>
      <c r="AN209" s="301"/>
      <c r="AP209" s="301"/>
      <c r="AR209" s="301"/>
      <c r="AT209" s="301"/>
      <c r="AV209" s="301"/>
      <c r="AX209" s="301"/>
      <c r="AZ209" s="301"/>
      <c r="BB209" s="301"/>
      <c r="BD209" s="301"/>
      <c r="BF209" s="301"/>
      <c r="BH209" s="301"/>
      <c r="BJ209" s="301"/>
    </row>
    <row r="210" spans="4:62" s="188" customFormat="1" ht="11.25" hidden="1" customHeight="1">
      <c r="D210" s="300"/>
      <c r="F210" s="300"/>
      <c r="H210" s="300"/>
      <c r="J210" s="300"/>
      <c r="L210" s="300"/>
      <c r="N210" s="300"/>
      <c r="P210" s="300"/>
      <c r="R210" s="300"/>
      <c r="T210" s="300"/>
      <c r="V210" s="300"/>
      <c r="X210" s="300"/>
      <c r="Z210" s="300"/>
      <c r="AB210" s="300"/>
      <c r="AD210" s="300"/>
      <c r="AF210" s="300"/>
      <c r="AI210" s="259"/>
      <c r="AL210" s="301"/>
      <c r="AN210" s="301"/>
      <c r="AP210" s="301"/>
      <c r="AR210" s="301"/>
      <c r="AT210" s="301"/>
      <c r="AV210" s="301"/>
      <c r="AX210" s="301"/>
      <c r="AZ210" s="301"/>
      <c r="BB210" s="301"/>
      <c r="BD210" s="301"/>
      <c r="BF210" s="301"/>
      <c r="BH210" s="301"/>
      <c r="BJ210" s="301"/>
    </row>
    <row r="211" spans="4:62" s="188" customFormat="1" ht="11.25" hidden="1" customHeight="1">
      <c r="D211" s="300"/>
      <c r="F211" s="300"/>
      <c r="H211" s="300"/>
      <c r="J211" s="300"/>
      <c r="L211" s="300"/>
      <c r="N211" s="300"/>
      <c r="P211" s="300"/>
      <c r="R211" s="300"/>
      <c r="T211" s="300"/>
      <c r="V211" s="300"/>
      <c r="X211" s="300"/>
      <c r="Z211" s="300"/>
      <c r="AB211" s="300"/>
      <c r="AD211" s="300"/>
      <c r="AF211" s="300"/>
      <c r="AI211" s="259"/>
      <c r="AL211" s="301"/>
      <c r="AN211" s="301"/>
      <c r="AP211" s="301"/>
      <c r="AR211" s="301"/>
      <c r="AT211" s="301"/>
      <c r="AV211" s="301"/>
      <c r="AX211" s="301"/>
      <c r="AZ211" s="301"/>
      <c r="BB211" s="301"/>
      <c r="BD211" s="301"/>
      <c r="BF211" s="301"/>
      <c r="BH211" s="301"/>
      <c r="BJ211" s="301"/>
    </row>
    <row r="212" spans="4:62" s="188" customFormat="1" ht="11.25" hidden="1" customHeight="1">
      <c r="D212" s="300"/>
      <c r="F212" s="300"/>
      <c r="H212" s="300"/>
      <c r="J212" s="300"/>
      <c r="L212" s="300"/>
      <c r="N212" s="300"/>
      <c r="P212" s="300"/>
      <c r="R212" s="300"/>
      <c r="T212" s="300"/>
      <c r="V212" s="300"/>
      <c r="X212" s="300"/>
      <c r="Z212" s="300"/>
      <c r="AB212" s="300"/>
      <c r="AD212" s="300"/>
      <c r="AF212" s="300"/>
      <c r="AI212" s="259"/>
      <c r="AL212" s="301"/>
      <c r="AN212" s="301"/>
      <c r="AP212" s="301"/>
      <c r="AR212" s="301"/>
      <c r="AT212" s="301"/>
      <c r="AV212" s="301"/>
      <c r="AX212" s="301"/>
      <c r="AZ212" s="301"/>
      <c r="BB212" s="301"/>
      <c r="BD212" s="301"/>
      <c r="BF212" s="301"/>
      <c r="BH212" s="301"/>
      <c r="BJ212" s="301"/>
    </row>
    <row r="213" spans="4:62" s="188" customFormat="1" ht="11.25" hidden="1" customHeight="1">
      <c r="D213" s="300"/>
      <c r="F213" s="300"/>
      <c r="H213" s="300"/>
      <c r="J213" s="300"/>
      <c r="L213" s="300"/>
      <c r="N213" s="300"/>
      <c r="P213" s="300"/>
      <c r="R213" s="300"/>
      <c r="T213" s="300"/>
      <c r="V213" s="300"/>
      <c r="X213" s="300"/>
      <c r="Z213" s="300"/>
      <c r="AB213" s="300"/>
      <c r="AD213" s="300"/>
      <c r="AF213" s="300"/>
      <c r="AI213" s="259"/>
      <c r="AL213" s="301"/>
      <c r="AN213" s="301"/>
      <c r="AP213" s="301"/>
      <c r="AR213" s="301"/>
      <c r="AT213" s="301"/>
      <c r="AV213" s="301"/>
      <c r="AX213" s="301"/>
      <c r="AZ213" s="301"/>
      <c r="BB213" s="301"/>
      <c r="BD213" s="301"/>
      <c r="BF213" s="301"/>
      <c r="BH213" s="301"/>
      <c r="BJ213" s="301"/>
    </row>
    <row r="214" spans="4:62" s="188" customFormat="1" ht="11.25" hidden="1" customHeight="1">
      <c r="D214" s="300"/>
      <c r="F214" s="300"/>
      <c r="H214" s="300"/>
      <c r="J214" s="300"/>
      <c r="L214" s="300"/>
      <c r="N214" s="300"/>
      <c r="P214" s="300"/>
      <c r="R214" s="300"/>
      <c r="T214" s="300"/>
      <c r="V214" s="300"/>
      <c r="X214" s="300"/>
      <c r="Z214" s="300"/>
      <c r="AB214" s="300"/>
      <c r="AD214" s="300"/>
      <c r="AF214" s="300"/>
      <c r="AI214" s="259"/>
      <c r="AL214" s="301"/>
      <c r="AN214" s="301"/>
      <c r="AP214" s="301"/>
      <c r="AR214" s="301"/>
      <c r="AT214" s="301"/>
      <c r="AV214" s="301"/>
      <c r="AX214" s="301"/>
      <c r="AZ214" s="301"/>
      <c r="BB214" s="301"/>
      <c r="BD214" s="301"/>
      <c r="BF214" s="301"/>
      <c r="BH214" s="301"/>
      <c r="BJ214" s="301"/>
    </row>
    <row r="215" spans="4:62" s="188" customFormat="1" ht="11.25" hidden="1" customHeight="1">
      <c r="D215" s="300"/>
      <c r="F215" s="300"/>
      <c r="H215" s="300"/>
      <c r="J215" s="300"/>
      <c r="L215" s="300"/>
      <c r="N215" s="300"/>
      <c r="P215" s="300"/>
      <c r="R215" s="300"/>
      <c r="T215" s="300"/>
      <c r="V215" s="300"/>
      <c r="X215" s="300"/>
      <c r="Z215" s="300"/>
      <c r="AB215" s="300"/>
      <c r="AD215" s="300"/>
      <c r="AF215" s="300"/>
      <c r="AI215" s="259"/>
      <c r="AL215" s="301"/>
      <c r="AN215" s="301"/>
      <c r="AP215" s="301"/>
      <c r="AR215" s="301"/>
      <c r="AT215" s="301"/>
      <c r="AV215" s="301"/>
      <c r="AX215" s="301"/>
      <c r="AZ215" s="301"/>
      <c r="BB215" s="301"/>
      <c r="BD215" s="301"/>
      <c r="BF215" s="301"/>
      <c r="BH215" s="301"/>
      <c r="BJ215" s="301"/>
    </row>
    <row r="216" spans="4:62" s="188" customFormat="1" ht="11.25" hidden="1" customHeight="1">
      <c r="D216" s="300"/>
      <c r="F216" s="300"/>
      <c r="H216" s="300"/>
      <c r="J216" s="300"/>
      <c r="L216" s="300"/>
      <c r="N216" s="300"/>
      <c r="P216" s="300"/>
      <c r="R216" s="300"/>
      <c r="T216" s="300"/>
      <c r="V216" s="300"/>
      <c r="X216" s="300"/>
      <c r="Z216" s="300"/>
      <c r="AB216" s="300"/>
      <c r="AD216" s="300"/>
      <c r="AF216" s="300"/>
      <c r="AI216" s="259"/>
      <c r="AL216" s="301"/>
      <c r="AN216" s="301"/>
      <c r="AP216" s="301"/>
      <c r="AR216" s="301"/>
      <c r="AT216" s="301"/>
      <c r="AV216" s="301"/>
      <c r="AX216" s="301"/>
      <c r="AZ216" s="301"/>
      <c r="BB216" s="301"/>
      <c r="BD216" s="301"/>
      <c r="BF216" s="301"/>
      <c r="BH216" s="301"/>
      <c r="BJ216" s="301"/>
    </row>
    <row r="217" spans="4:62" s="188" customFormat="1" ht="11.25" hidden="1" customHeight="1">
      <c r="D217" s="300"/>
      <c r="F217" s="300"/>
      <c r="H217" s="300"/>
      <c r="J217" s="300"/>
      <c r="L217" s="300"/>
      <c r="N217" s="300"/>
      <c r="P217" s="300"/>
      <c r="R217" s="300"/>
      <c r="T217" s="300"/>
      <c r="V217" s="300"/>
      <c r="X217" s="300"/>
      <c r="Z217" s="300"/>
      <c r="AB217" s="300"/>
      <c r="AD217" s="300"/>
      <c r="AF217" s="300"/>
      <c r="AI217" s="259"/>
      <c r="AL217" s="301"/>
      <c r="AN217" s="301"/>
      <c r="AP217" s="301"/>
      <c r="AR217" s="301"/>
      <c r="AT217" s="301"/>
      <c r="AV217" s="301"/>
      <c r="AX217" s="301"/>
      <c r="AZ217" s="301"/>
      <c r="BB217" s="301"/>
      <c r="BD217" s="301"/>
      <c r="BF217" s="301"/>
      <c r="BH217" s="301"/>
      <c r="BJ217" s="301"/>
    </row>
    <row r="218" spans="4:62" s="188" customFormat="1" ht="11.25" hidden="1" customHeight="1">
      <c r="D218" s="300"/>
      <c r="F218" s="300"/>
      <c r="H218" s="300"/>
      <c r="J218" s="300"/>
      <c r="L218" s="300"/>
      <c r="N218" s="300"/>
      <c r="P218" s="300"/>
      <c r="R218" s="300"/>
      <c r="T218" s="300"/>
      <c r="V218" s="300"/>
      <c r="X218" s="300"/>
      <c r="Z218" s="300"/>
      <c r="AB218" s="300"/>
      <c r="AD218" s="300"/>
      <c r="AF218" s="300"/>
      <c r="AI218" s="259"/>
      <c r="AL218" s="301"/>
      <c r="AN218" s="301"/>
      <c r="AP218" s="301"/>
      <c r="AR218" s="301"/>
      <c r="AT218" s="301"/>
      <c r="AV218" s="301"/>
      <c r="AX218" s="301"/>
      <c r="AZ218" s="301"/>
      <c r="BB218" s="301"/>
      <c r="BD218" s="301"/>
      <c r="BF218" s="301"/>
      <c r="BH218" s="301"/>
      <c r="BJ218" s="301"/>
    </row>
    <row r="219" spans="4:62" s="188" customFormat="1" ht="11.25" hidden="1" customHeight="1">
      <c r="D219" s="300"/>
      <c r="F219" s="300"/>
      <c r="H219" s="300"/>
      <c r="J219" s="300"/>
      <c r="L219" s="300"/>
      <c r="N219" s="300"/>
      <c r="P219" s="300"/>
      <c r="R219" s="300"/>
      <c r="T219" s="300"/>
      <c r="V219" s="300"/>
      <c r="X219" s="300"/>
      <c r="Z219" s="300"/>
      <c r="AB219" s="300"/>
      <c r="AD219" s="300"/>
      <c r="AF219" s="300"/>
      <c r="AI219" s="259"/>
      <c r="AL219" s="301"/>
      <c r="AN219" s="301"/>
      <c r="AP219" s="301"/>
      <c r="AR219" s="301"/>
      <c r="AT219" s="301"/>
      <c r="AV219" s="301"/>
      <c r="AX219" s="301"/>
      <c r="AZ219" s="301"/>
      <c r="BB219" s="301"/>
      <c r="BD219" s="301"/>
      <c r="BF219" s="301"/>
      <c r="BH219" s="301"/>
      <c r="BJ219" s="301"/>
    </row>
    <row r="220" spans="4:62" s="188" customFormat="1" ht="11.25" hidden="1" customHeight="1">
      <c r="D220" s="300"/>
      <c r="F220" s="300"/>
      <c r="H220" s="300"/>
      <c r="J220" s="300"/>
      <c r="L220" s="300"/>
      <c r="N220" s="300"/>
      <c r="P220" s="300"/>
      <c r="R220" s="300"/>
      <c r="T220" s="300"/>
      <c r="V220" s="300"/>
      <c r="X220" s="300"/>
      <c r="Z220" s="300"/>
      <c r="AB220" s="300"/>
      <c r="AD220" s="300"/>
      <c r="AF220" s="300"/>
      <c r="AI220" s="259"/>
      <c r="AL220" s="301"/>
      <c r="AN220" s="301"/>
      <c r="AP220" s="301"/>
      <c r="AR220" s="301"/>
      <c r="AT220" s="301"/>
      <c r="AV220" s="301"/>
      <c r="AX220" s="301"/>
      <c r="AZ220" s="301"/>
      <c r="BB220" s="301"/>
      <c r="BD220" s="301"/>
      <c r="BF220" s="301"/>
      <c r="BH220" s="301"/>
      <c r="BJ220" s="301"/>
    </row>
    <row r="221" spans="4:62" s="188" customFormat="1" ht="11.25" hidden="1" customHeight="1">
      <c r="D221" s="300"/>
      <c r="F221" s="300"/>
      <c r="H221" s="300"/>
      <c r="J221" s="300"/>
      <c r="L221" s="300"/>
      <c r="N221" s="300"/>
      <c r="P221" s="300"/>
      <c r="R221" s="300"/>
      <c r="T221" s="300"/>
      <c r="V221" s="300"/>
      <c r="X221" s="300"/>
      <c r="Z221" s="300"/>
      <c r="AB221" s="300"/>
      <c r="AD221" s="300"/>
      <c r="AF221" s="300"/>
      <c r="AI221" s="259"/>
      <c r="AL221" s="301"/>
      <c r="AN221" s="301"/>
      <c r="AP221" s="301"/>
      <c r="AR221" s="301"/>
      <c r="AT221" s="301"/>
      <c r="AV221" s="301"/>
      <c r="AX221" s="301"/>
      <c r="AZ221" s="301"/>
      <c r="BB221" s="301"/>
      <c r="BD221" s="301"/>
      <c r="BF221" s="301"/>
      <c r="BH221" s="301"/>
      <c r="BJ221" s="301"/>
    </row>
    <row r="222" spans="4:62" s="188" customFormat="1" ht="11.25" hidden="1" customHeight="1">
      <c r="D222" s="300"/>
      <c r="F222" s="300"/>
      <c r="H222" s="300"/>
      <c r="J222" s="300"/>
      <c r="L222" s="300"/>
      <c r="N222" s="300"/>
      <c r="P222" s="300"/>
      <c r="R222" s="300"/>
      <c r="T222" s="300"/>
      <c r="V222" s="300"/>
      <c r="X222" s="300"/>
      <c r="Z222" s="300"/>
      <c r="AB222" s="300"/>
      <c r="AD222" s="300"/>
      <c r="AF222" s="300"/>
      <c r="AI222" s="259"/>
      <c r="AL222" s="301"/>
      <c r="AN222" s="301"/>
      <c r="AP222" s="301"/>
      <c r="AR222" s="301"/>
      <c r="AT222" s="301"/>
      <c r="AV222" s="301"/>
      <c r="AX222" s="301"/>
      <c r="AZ222" s="301"/>
      <c r="BB222" s="301"/>
      <c r="BD222" s="301"/>
      <c r="BF222" s="301"/>
      <c r="BH222" s="301"/>
      <c r="BJ222" s="301"/>
    </row>
    <row r="223" spans="4:62" s="188" customFormat="1" ht="11.25" hidden="1" customHeight="1">
      <c r="D223" s="300"/>
      <c r="F223" s="300"/>
      <c r="H223" s="300"/>
      <c r="J223" s="300"/>
      <c r="L223" s="300"/>
      <c r="N223" s="300"/>
      <c r="P223" s="300"/>
      <c r="R223" s="300"/>
      <c r="T223" s="300"/>
      <c r="V223" s="300"/>
      <c r="X223" s="300"/>
      <c r="Z223" s="300"/>
      <c r="AB223" s="300"/>
      <c r="AD223" s="300"/>
      <c r="AF223" s="300"/>
      <c r="AI223" s="259"/>
      <c r="AL223" s="301"/>
      <c r="AN223" s="301"/>
      <c r="AP223" s="301"/>
      <c r="AR223" s="301"/>
      <c r="AT223" s="301"/>
      <c r="AV223" s="301"/>
      <c r="AX223" s="301"/>
      <c r="AZ223" s="301"/>
      <c r="BB223" s="301"/>
      <c r="BD223" s="301"/>
      <c r="BF223" s="301"/>
      <c r="BH223" s="301"/>
      <c r="BJ223" s="301"/>
    </row>
    <row r="224" spans="4:62" s="188" customFormat="1" ht="11.25" hidden="1" customHeight="1">
      <c r="D224" s="300"/>
      <c r="F224" s="300"/>
      <c r="H224" s="300"/>
      <c r="J224" s="300"/>
      <c r="L224" s="300"/>
      <c r="N224" s="300"/>
      <c r="P224" s="300"/>
      <c r="R224" s="300"/>
      <c r="T224" s="300"/>
      <c r="V224" s="300"/>
      <c r="X224" s="300"/>
      <c r="Z224" s="300"/>
      <c r="AB224" s="300"/>
      <c r="AD224" s="300"/>
      <c r="AF224" s="300"/>
      <c r="AI224" s="259"/>
      <c r="AL224" s="301"/>
      <c r="AN224" s="301"/>
      <c r="AP224" s="301"/>
      <c r="AR224" s="301"/>
      <c r="AT224" s="301"/>
      <c r="AV224" s="301"/>
      <c r="AX224" s="301"/>
      <c r="AZ224" s="301"/>
      <c r="BB224" s="301"/>
      <c r="BD224" s="301"/>
      <c r="BF224" s="301"/>
      <c r="BH224" s="301"/>
      <c r="BJ224" s="301"/>
    </row>
    <row r="225" spans="4:62" s="188" customFormat="1" ht="11.25" hidden="1" customHeight="1">
      <c r="D225" s="300"/>
      <c r="F225" s="300"/>
      <c r="H225" s="300"/>
      <c r="J225" s="300"/>
      <c r="L225" s="300"/>
      <c r="N225" s="300"/>
      <c r="P225" s="300"/>
      <c r="R225" s="300"/>
      <c r="T225" s="300"/>
      <c r="V225" s="300"/>
      <c r="X225" s="300"/>
      <c r="Z225" s="300"/>
      <c r="AB225" s="300"/>
      <c r="AD225" s="300"/>
      <c r="AF225" s="300"/>
      <c r="AI225" s="259"/>
      <c r="AL225" s="301"/>
      <c r="AN225" s="301"/>
      <c r="AP225" s="301"/>
      <c r="AR225" s="301"/>
      <c r="AT225" s="301"/>
      <c r="AV225" s="301"/>
      <c r="AX225" s="301"/>
      <c r="AZ225" s="301"/>
      <c r="BB225" s="301"/>
      <c r="BD225" s="301"/>
      <c r="BF225" s="301"/>
      <c r="BH225" s="301"/>
      <c r="BJ225" s="301"/>
    </row>
    <row r="226" spans="4:62" s="188" customFormat="1" ht="11.25" hidden="1" customHeight="1">
      <c r="D226" s="300"/>
      <c r="F226" s="300"/>
      <c r="H226" s="300"/>
      <c r="J226" s="300"/>
      <c r="L226" s="300"/>
      <c r="N226" s="300"/>
      <c r="P226" s="300"/>
      <c r="R226" s="300"/>
      <c r="T226" s="300"/>
      <c r="V226" s="300"/>
      <c r="X226" s="300"/>
      <c r="Z226" s="300"/>
      <c r="AB226" s="300"/>
      <c r="AD226" s="300"/>
      <c r="AF226" s="300"/>
      <c r="AI226" s="259"/>
      <c r="AL226" s="301"/>
      <c r="AN226" s="301"/>
      <c r="AP226" s="301"/>
      <c r="AR226" s="301"/>
      <c r="AT226" s="301"/>
      <c r="AV226" s="301"/>
      <c r="AX226" s="301"/>
      <c r="AZ226" s="301"/>
      <c r="BB226" s="301"/>
      <c r="BD226" s="301"/>
      <c r="BF226" s="301"/>
      <c r="BH226" s="301"/>
      <c r="BJ226" s="301"/>
    </row>
    <row r="227" spans="4:62" s="188" customFormat="1" ht="11.25" hidden="1" customHeight="1">
      <c r="D227" s="300"/>
      <c r="F227" s="300"/>
      <c r="H227" s="300"/>
      <c r="J227" s="300"/>
      <c r="L227" s="300"/>
      <c r="N227" s="300"/>
      <c r="P227" s="300"/>
      <c r="R227" s="300"/>
      <c r="T227" s="300"/>
      <c r="V227" s="300"/>
      <c r="X227" s="300"/>
      <c r="Z227" s="300"/>
      <c r="AB227" s="300"/>
      <c r="AD227" s="300"/>
      <c r="AF227" s="300"/>
      <c r="AI227" s="259"/>
      <c r="AL227" s="301"/>
      <c r="AN227" s="301"/>
      <c r="AP227" s="301"/>
      <c r="AR227" s="301"/>
      <c r="AT227" s="301"/>
      <c r="AV227" s="301"/>
      <c r="AX227" s="301"/>
      <c r="AZ227" s="301"/>
      <c r="BB227" s="301"/>
      <c r="BD227" s="301"/>
      <c r="BF227" s="301"/>
      <c r="BH227" s="301"/>
      <c r="BJ227" s="301"/>
    </row>
    <row r="228" spans="4:62" s="188" customFormat="1" ht="11.25" hidden="1" customHeight="1">
      <c r="D228" s="300"/>
      <c r="F228" s="300"/>
      <c r="H228" s="300"/>
      <c r="J228" s="300"/>
      <c r="L228" s="300"/>
      <c r="N228" s="300"/>
      <c r="P228" s="300"/>
      <c r="R228" s="300"/>
      <c r="T228" s="300"/>
      <c r="V228" s="300"/>
      <c r="X228" s="300"/>
      <c r="Z228" s="300"/>
      <c r="AB228" s="300"/>
      <c r="AD228" s="300"/>
      <c r="AF228" s="300"/>
      <c r="AI228" s="259"/>
      <c r="AL228" s="301"/>
      <c r="AN228" s="301"/>
      <c r="AP228" s="301"/>
      <c r="AR228" s="301"/>
      <c r="AT228" s="301"/>
      <c r="AV228" s="301"/>
      <c r="AX228" s="301"/>
      <c r="AZ228" s="301"/>
      <c r="BB228" s="301"/>
      <c r="BD228" s="301"/>
      <c r="BF228" s="301"/>
      <c r="BH228" s="301"/>
      <c r="BJ228" s="301"/>
    </row>
    <row r="229" spans="4:62" s="188" customFormat="1" ht="11.25" hidden="1" customHeight="1">
      <c r="D229" s="300"/>
      <c r="F229" s="300"/>
      <c r="H229" s="300"/>
      <c r="J229" s="300"/>
      <c r="L229" s="300"/>
      <c r="N229" s="300"/>
      <c r="P229" s="300"/>
      <c r="R229" s="300"/>
      <c r="T229" s="300"/>
      <c r="V229" s="300"/>
      <c r="X229" s="300"/>
      <c r="Z229" s="300"/>
      <c r="AB229" s="300"/>
      <c r="AD229" s="300"/>
      <c r="AF229" s="300"/>
      <c r="AI229" s="259"/>
      <c r="AL229" s="301"/>
      <c r="AN229" s="301"/>
      <c r="AP229" s="301"/>
      <c r="AR229" s="301"/>
      <c r="AT229" s="301"/>
      <c r="AV229" s="301"/>
      <c r="AX229" s="301"/>
      <c r="AZ229" s="301"/>
      <c r="BB229" s="301"/>
      <c r="BD229" s="301"/>
      <c r="BF229" s="301"/>
      <c r="BH229" s="301"/>
      <c r="BJ229" s="301"/>
    </row>
    <row r="230" spans="4:62" s="188" customFormat="1" ht="11.25" hidden="1" customHeight="1">
      <c r="D230" s="300"/>
      <c r="F230" s="300"/>
      <c r="H230" s="300"/>
      <c r="J230" s="300"/>
      <c r="L230" s="300"/>
      <c r="N230" s="300"/>
      <c r="P230" s="300"/>
      <c r="R230" s="300"/>
      <c r="T230" s="300"/>
      <c r="V230" s="300"/>
      <c r="X230" s="300"/>
      <c r="Z230" s="300"/>
      <c r="AB230" s="300"/>
      <c r="AD230" s="300"/>
      <c r="AF230" s="300"/>
      <c r="AI230" s="259"/>
      <c r="AL230" s="301"/>
      <c r="AN230" s="301"/>
      <c r="AP230" s="301"/>
      <c r="AR230" s="301"/>
      <c r="AT230" s="301"/>
      <c r="AV230" s="301"/>
      <c r="AX230" s="301"/>
      <c r="AZ230" s="301"/>
      <c r="BB230" s="301"/>
      <c r="BD230" s="301"/>
      <c r="BF230" s="301"/>
      <c r="BH230" s="301"/>
      <c r="BJ230" s="301"/>
    </row>
    <row r="231" spans="4:62" s="188" customFormat="1" ht="11.25" hidden="1" customHeight="1">
      <c r="D231" s="300"/>
      <c r="F231" s="300"/>
      <c r="H231" s="300"/>
      <c r="J231" s="300"/>
      <c r="L231" s="300"/>
      <c r="N231" s="300"/>
      <c r="P231" s="300"/>
      <c r="R231" s="300"/>
      <c r="T231" s="300"/>
      <c r="V231" s="300"/>
      <c r="X231" s="300"/>
      <c r="Z231" s="300"/>
      <c r="AB231" s="300"/>
      <c r="AD231" s="300"/>
      <c r="AF231" s="300"/>
      <c r="AI231" s="259"/>
      <c r="AL231" s="301"/>
      <c r="AN231" s="301"/>
      <c r="AP231" s="301"/>
      <c r="AR231" s="301"/>
      <c r="AT231" s="301"/>
      <c r="AV231" s="301"/>
      <c r="AX231" s="301"/>
      <c r="AZ231" s="301"/>
      <c r="BB231" s="301"/>
      <c r="BD231" s="301"/>
      <c r="BF231" s="301"/>
      <c r="BH231" s="301"/>
      <c r="BJ231" s="301"/>
    </row>
    <row r="232" spans="4:62" s="188" customFormat="1" ht="11.25" hidden="1" customHeight="1">
      <c r="D232" s="300"/>
      <c r="F232" s="300"/>
      <c r="H232" s="300"/>
      <c r="J232" s="300"/>
      <c r="L232" s="300"/>
      <c r="N232" s="300"/>
      <c r="P232" s="300"/>
      <c r="R232" s="300"/>
      <c r="T232" s="300"/>
      <c r="V232" s="300"/>
      <c r="X232" s="300"/>
      <c r="Z232" s="300"/>
      <c r="AB232" s="300"/>
      <c r="AD232" s="300"/>
      <c r="AF232" s="300"/>
      <c r="AI232" s="259"/>
      <c r="AL232" s="301"/>
      <c r="AN232" s="301"/>
      <c r="AP232" s="301"/>
      <c r="AR232" s="301"/>
      <c r="AT232" s="301"/>
      <c r="AV232" s="301"/>
      <c r="AX232" s="301"/>
      <c r="AZ232" s="301"/>
      <c r="BB232" s="301"/>
      <c r="BD232" s="301"/>
      <c r="BF232" s="301"/>
      <c r="BH232" s="301"/>
      <c r="BJ232" s="301"/>
    </row>
    <row r="233" spans="4:62" s="188" customFormat="1" ht="11.25" hidden="1" customHeight="1">
      <c r="D233" s="300"/>
      <c r="F233" s="300"/>
      <c r="H233" s="300"/>
      <c r="J233" s="300"/>
      <c r="L233" s="300"/>
      <c r="N233" s="300"/>
      <c r="P233" s="300"/>
      <c r="R233" s="300"/>
      <c r="T233" s="300"/>
      <c r="V233" s="300"/>
      <c r="X233" s="300"/>
      <c r="Z233" s="300"/>
      <c r="AB233" s="300"/>
      <c r="AD233" s="300"/>
      <c r="AF233" s="300"/>
      <c r="AI233" s="259"/>
      <c r="AL233" s="301"/>
      <c r="AN233" s="301"/>
      <c r="AP233" s="301"/>
      <c r="AR233" s="301"/>
      <c r="AT233" s="301"/>
      <c r="AV233" s="301"/>
      <c r="AX233" s="301"/>
      <c r="AZ233" s="301"/>
      <c r="BB233" s="301"/>
      <c r="BD233" s="301"/>
      <c r="BF233" s="301"/>
      <c r="BH233" s="301"/>
      <c r="BJ233" s="301"/>
    </row>
    <row r="234" spans="4:62" s="188" customFormat="1" ht="11.25" hidden="1" customHeight="1">
      <c r="D234" s="300"/>
      <c r="F234" s="300"/>
      <c r="H234" s="300"/>
      <c r="J234" s="300"/>
      <c r="L234" s="300"/>
      <c r="N234" s="300"/>
      <c r="P234" s="300"/>
      <c r="R234" s="300"/>
      <c r="T234" s="300"/>
      <c r="V234" s="300"/>
      <c r="X234" s="300"/>
      <c r="Z234" s="300"/>
      <c r="AB234" s="300"/>
      <c r="AD234" s="300"/>
      <c r="AF234" s="300"/>
      <c r="AI234" s="259"/>
      <c r="AL234" s="301"/>
      <c r="AN234" s="301"/>
      <c r="AP234" s="301"/>
      <c r="AR234" s="301"/>
      <c r="AT234" s="301"/>
      <c r="AV234" s="301"/>
      <c r="AX234" s="301"/>
      <c r="AZ234" s="301"/>
      <c r="BB234" s="301"/>
      <c r="BD234" s="301"/>
      <c r="BF234" s="301"/>
      <c r="BH234" s="301"/>
      <c r="BJ234" s="301"/>
    </row>
    <row r="235" spans="4:62" s="188" customFormat="1" ht="11.25" hidden="1" customHeight="1">
      <c r="D235" s="300"/>
      <c r="F235" s="300"/>
      <c r="H235" s="300"/>
      <c r="J235" s="300"/>
      <c r="L235" s="300"/>
      <c r="N235" s="300"/>
      <c r="P235" s="300"/>
      <c r="R235" s="300"/>
      <c r="T235" s="300"/>
      <c r="V235" s="300"/>
      <c r="X235" s="300"/>
      <c r="Z235" s="300"/>
      <c r="AB235" s="300"/>
      <c r="AD235" s="300"/>
      <c r="AF235" s="300"/>
      <c r="AI235" s="259"/>
      <c r="AL235" s="301"/>
      <c r="AN235" s="301"/>
      <c r="AP235" s="301"/>
      <c r="AR235" s="301"/>
      <c r="AT235" s="301"/>
      <c r="AV235" s="301"/>
      <c r="AX235" s="301"/>
      <c r="AZ235" s="301"/>
      <c r="BB235" s="301"/>
      <c r="BD235" s="301"/>
      <c r="BF235" s="301"/>
      <c r="BH235" s="301"/>
      <c r="BJ235" s="301"/>
    </row>
    <row r="236" spans="4:62" s="188" customFormat="1" ht="11.25" hidden="1" customHeight="1">
      <c r="D236" s="300"/>
      <c r="F236" s="300"/>
      <c r="H236" s="300"/>
      <c r="J236" s="300"/>
      <c r="L236" s="300"/>
      <c r="N236" s="300"/>
      <c r="P236" s="300"/>
      <c r="R236" s="300"/>
      <c r="T236" s="300"/>
      <c r="V236" s="300"/>
      <c r="X236" s="300"/>
      <c r="Z236" s="300"/>
      <c r="AB236" s="300"/>
      <c r="AD236" s="300"/>
      <c r="AF236" s="300"/>
      <c r="AI236" s="259"/>
      <c r="AL236" s="301"/>
      <c r="AN236" s="301"/>
      <c r="AP236" s="301"/>
      <c r="AR236" s="301"/>
      <c r="AT236" s="301"/>
      <c r="AV236" s="301"/>
      <c r="AX236" s="301"/>
      <c r="AZ236" s="301"/>
      <c r="BB236" s="301"/>
      <c r="BD236" s="301"/>
      <c r="BF236" s="301"/>
      <c r="BH236" s="301"/>
      <c r="BJ236" s="301"/>
    </row>
    <row r="237" spans="4:62" s="188" customFormat="1" ht="11.25" hidden="1" customHeight="1">
      <c r="D237" s="300"/>
      <c r="F237" s="300"/>
      <c r="H237" s="300"/>
      <c r="J237" s="300"/>
      <c r="L237" s="300"/>
      <c r="N237" s="300"/>
      <c r="P237" s="300"/>
      <c r="R237" s="300"/>
      <c r="T237" s="300"/>
      <c r="V237" s="300"/>
      <c r="X237" s="300"/>
      <c r="Z237" s="300"/>
      <c r="AB237" s="300"/>
      <c r="AD237" s="300"/>
      <c r="AF237" s="300"/>
      <c r="AI237" s="259"/>
      <c r="AL237" s="301"/>
      <c r="AN237" s="301"/>
      <c r="AP237" s="301"/>
      <c r="AR237" s="301"/>
      <c r="AT237" s="301"/>
      <c r="AV237" s="301"/>
      <c r="AX237" s="301"/>
      <c r="AZ237" s="301"/>
      <c r="BB237" s="301"/>
      <c r="BD237" s="301"/>
      <c r="BF237" s="301"/>
      <c r="BH237" s="301"/>
      <c r="BJ237" s="301"/>
    </row>
    <row r="238" spans="4:62" s="188" customFormat="1" ht="11.25" hidden="1" customHeight="1">
      <c r="D238" s="300"/>
      <c r="F238" s="300"/>
      <c r="H238" s="300"/>
      <c r="J238" s="300"/>
      <c r="L238" s="300"/>
      <c r="N238" s="300"/>
      <c r="P238" s="300"/>
      <c r="R238" s="300"/>
      <c r="T238" s="300"/>
      <c r="V238" s="300"/>
      <c r="X238" s="300"/>
      <c r="Z238" s="300"/>
      <c r="AB238" s="300"/>
      <c r="AD238" s="300"/>
      <c r="AF238" s="300"/>
      <c r="AI238" s="259"/>
      <c r="AL238" s="301"/>
      <c r="AN238" s="301"/>
      <c r="AP238" s="301"/>
      <c r="AR238" s="301"/>
      <c r="AT238" s="301"/>
      <c r="AV238" s="301"/>
      <c r="AX238" s="301"/>
      <c r="AZ238" s="301"/>
      <c r="BB238" s="301"/>
      <c r="BD238" s="301"/>
      <c r="BF238" s="301"/>
      <c r="BH238" s="301"/>
      <c r="BJ238" s="301"/>
    </row>
    <row r="239" spans="4:62" s="188" customFormat="1" ht="11.25" hidden="1" customHeight="1">
      <c r="D239" s="300"/>
      <c r="F239" s="300"/>
      <c r="H239" s="300"/>
      <c r="J239" s="300"/>
      <c r="L239" s="300"/>
      <c r="N239" s="300"/>
      <c r="P239" s="300"/>
      <c r="R239" s="300"/>
      <c r="T239" s="300"/>
      <c r="V239" s="300"/>
      <c r="X239" s="300"/>
      <c r="Z239" s="300"/>
      <c r="AB239" s="300"/>
      <c r="AD239" s="300"/>
      <c r="AF239" s="300"/>
      <c r="AI239" s="259"/>
      <c r="AL239" s="301"/>
      <c r="AN239" s="301"/>
      <c r="AP239" s="301"/>
      <c r="AR239" s="301"/>
      <c r="AT239" s="301"/>
      <c r="AV239" s="301"/>
      <c r="AX239" s="301"/>
      <c r="AZ239" s="301"/>
      <c r="BB239" s="301"/>
      <c r="BD239" s="301"/>
      <c r="BF239" s="301"/>
      <c r="BH239" s="301"/>
      <c r="BJ239" s="301"/>
    </row>
    <row r="240" spans="4:62" s="188" customFormat="1" ht="11.25" hidden="1" customHeight="1">
      <c r="D240" s="300"/>
      <c r="F240" s="300"/>
      <c r="H240" s="300"/>
      <c r="J240" s="300"/>
      <c r="L240" s="300"/>
      <c r="N240" s="300"/>
      <c r="P240" s="300"/>
      <c r="R240" s="300"/>
      <c r="T240" s="300"/>
      <c r="V240" s="300"/>
      <c r="X240" s="300"/>
      <c r="Z240" s="300"/>
      <c r="AB240" s="300"/>
      <c r="AD240" s="300"/>
      <c r="AF240" s="300"/>
      <c r="AI240" s="259"/>
      <c r="AL240" s="301"/>
      <c r="AN240" s="301"/>
      <c r="AP240" s="301"/>
      <c r="AR240" s="301"/>
      <c r="AT240" s="301"/>
      <c r="AV240" s="301"/>
      <c r="AX240" s="301"/>
      <c r="AZ240" s="301"/>
      <c r="BB240" s="301"/>
      <c r="BD240" s="301"/>
      <c r="BF240" s="301"/>
      <c r="BH240" s="301"/>
      <c r="BJ240" s="301"/>
    </row>
    <row r="241" spans="4:62" s="188" customFormat="1" ht="11.25" hidden="1" customHeight="1">
      <c r="D241" s="300"/>
      <c r="F241" s="300"/>
      <c r="H241" s="300"/>
      <c r="J241" s="300"/>
      <c r="L241" s="300"/>
      <c r="N241" s="300"/>
      <c r="P241" s="300"/>
      <c r="R241" s="300"/>
      <c r="T241" s="300"/>
      <c r="V241" s="300"/>
      <c r="X241" s="300"/>
      <c r="Z241" s="300"/>
      <c r="AB241" s="300"/>
      <c r="AD241" s="300"/>
      <c r="AF241" s="300"/>
      <c r="AI241" s="259"/>
      <c r="AL241" s="301"/>
      <c r="AN241" s="301"/>
      <c r="AP241" s="301"/>
      <c r="AR241" s="301"/>
      <c r="AT241" s="301"/>
      <c r="AV241" s="301"/>
      <c r="AX241" s="301"/>
      <c r="AZ241" s="301"/>
      <c r="BB241" s="301"/>
      <c r="BD241" s="301"/>
      <c r="BF241" s="301"/>
      <c r="BH241" s="301"/>
      <c r="BJ241" s="301"/>
    </row>
    <row r="242" spans="4:62" s="188" customFormat="1" ht="11.25" hidden="1" customHeight="1">
      <c r="D242" s="300"/>
      <c r="F242" s="300"/>
      <c r="H242" s="300"/>
      <c r="J242" s="300"/>
      <c r="L242" s="300"/>
      <c r="N242" s="300"/>
      <c r="P242" s="300"/>
      <c r="R242" s="300"/>
      <c r="T242" s="300"/>
      <c r="V242" s="300"/>
      <c r="X242" s="300"/>
      <c r="Z242" s="300"/>
      <c r="AB242" s="300"/>
      <c r="AD242" s="300"/>
      <c r="AF242" s="300"/>
      <c r="AI242" s="259"/>
      <c r="AL242" s="301"/>
      <c r="AN242" s="301"/>
      <c r="AP242" s="301"/>
      <c r="AR242" s="301"/>
      <c r="AT242" s="301"/>
      <c r="AV242" s="301"/>
      <c r="AX242" s="301"/>
      <c r="AZ242" s="301"/>
      <c r="BB242" s="301"/>
      <c r="BD242" s="301"/>
      <c r="BF242" s="301"/>
      <c r="BH242" s="301"/>
      <c r="BJ242" s="301"/>
    </row>
    <row r="243" spans="4:62" s="188" customFormat="1" ht="11.25" hidden="1" customHeight="1">
      <c r="D243" s="300"/>
      <c r="F243" s="300"/>
      <c r="H243" s="300"/>
      <c r="J243" s="300"/>
      <c r="L243" s="300"/>
      <c r="N243" s="300"/>
      <c r="P243" s="300"/>
      <c r="R243" s="300"/>
      <c r="T243" s="300"/>
      <c r="V243" s="300"/>
      <c r="X243" s="300"/>
      <c r="Z243" s="300"/>
      <c r="AB243" s="300"/>
      <c r="AD243" s="300"/>
      <c r="AF243" s="300"/>
      <c r="AI243" s="259"/>
      <c r="AL243" s="301"/>
      <c r="AN243" s="301"/>
      <c r="AP243" s="301"/>
      <c r="AR243" s="301"/>
      <c r="AT243" s="301"/>
      <c r="AV243" s="301"/>
      <c r="AX243" s="301"/>
      <c r="AZ243" s="301"/>
      <c r="BB243" s="301"/>
      <c r="BD243" s="301"/>
      <c r="BF243" s="301"/>
      <c r="BH243" s="301"/>
      <c r="BJ243" s="301"/>
    </row>
    <row r="244" spans="4:62" s="188" customFormat="1" ht="11.25" hidden="1" customHeight="1">
      <c r="D244" s="300"/>
      <c r="F244" s="300"/>
      <c r="H244" s="300"/>
      <c r="J244" s="300"/>
      <c r="L244" s="300"/>
      <c r="N244" s="300"/>
      <c r="P244" s="300"/>
      <c r="R244" s="300"/>
      <c r="T244" s="300"/>
      <c r="V244" s="300"/>
      <c r="X244" s="300"/>
      <c r="Z244" s="300"/>
      <c r="AB244" s="300"/>
      <c r="AD244" s="300"/>
      <c r="AF244" s="300"/>
      <c r="AI244" s="259"/>
      <c r="AL244" s="301"/>
      <c r="AN244" s="301"/>
      <c r="AP244" s="301"/>
      <c r="AR244" s="301"/>
      <c r="AT244" s="301"/>
      <c r="AV244" s="301"/>
      <c r="AX244" s="301"/>
      <c r="AZ244" s="301"/>
      <c r="BB244" s="301"/>
      <c r="BD244" s="301"/>
      <c r="BF244" s="301"/>
      <c r="BH244" s="301"/>
      <c r="BJ244" s="301"/>
    </row>
    <row r="245" spans="4:62" s="188" customFormat="1" ht="11.25" hidden="1" customHeight="1">
      <c r="D245" s="300"/>
      <c r="F245" s="300"/>
      <c r="H245" s="300"/>
      <c r="J245" s="300"/>
      <c r="L245" s="300"/>
      <c r="N245" s="300"/>
      <c r="P245" s="300"/>
      <c r="R245" s="300"/>
      <c r="T245" s="300"/>
      <c r="V245" s="300"/>
      <c r="X245" s="300"/>
      <c r="Z245" s="300"/>
      <c r="AB245" s="300"/>
      <c r="AD245" s="300"/>
      <c r="AF245" s="300"/>
      <c r="AI245" s="259"/>
      <c r="AL245" s="301"/>
      <c r="AN245" s="301"/>
      <c r="AP245" s="301"/>
      <c r="AR245" s="301"/>
      <c r="AT245" s="301"/>
      <c r="AV245" s="301"/>
      <c r="AX245" s="301"/>
      <c r="AZ245" s="301"/>
      <c r="BB245" s="301"/>
      <c r="BD245" s="301"/>
      <c r="BF245" s="301"/>
      <c r="BH245" s="301"/>
      <c r="BJ245" s="301"/>
    </row>
    <row r="246" spans="4:62" s="188" customFormat="1" ht="11.25" hidden="1" customHeight="1">
      <c r="D246" s="300"/>
      <c r="F246" s="300"/>
      <c r="H246" s="300"/>
      <c r="J246" s="300"/>
      <c r="L246" s="300"/>
      <c r="N246" s="300"/>
      <c r="P246" s="300"/>
      <c r="R246" s="300"/>
      <c r="T246" s="300"/>
      <c r="V246" s="300"/>
      <c r="X246" s="300"/>
      <c r="Z246" s="300"/>
      <c r="AB246" s="300"/>
      <c r="AD246" s="300"/>
      <c r="AF246" s="300"/>
      <c r="AI246" s="259"/>
      <c r="AL246" s="301"/>
      <c r="AN246" s="301"/>
      <c r="AP246" s="301"/>
      <c r="AR246" s="301"/>
      <c r="AT246" s="301"/>
      <c r="AV246" s="301"/>
      <c r="AX246" s="301"/>
      <c r="AZ246" s="301"/>
      <c r="BB246" s="301"/>
      <c r="BD246" s="301"/>
      <c r="BF246" s="301"/>
      <c r="BH246" s="301"/>
      <c r="BJ246" s="301"/>
    </row>
    <row r="247" spans="4:62" s="188" customFormat="1" ht="11.25" hidden="1" customHeight="1">
      <c r="D247" s="300"/>
      <c r="F247" s="300"/>
      <c r="H247" s="300"/>
      <c r="J247" s="300"/>
      <c r="L247" s="300"/>
      <c r="N247" s="300"/>
      <c r="P247" s="300"/>
      <c r="R247" s="300"/>
      <c r="T247" s="300"/>
      <c r="V247" s="300"/>
      <c r="X247" s="300"/>
      <c r="Z247" s="300"/>
      <c r="AB247" s="300"/>
      <c r="AD247" s="300"/>
      <c r="AF247" s="300"/>
      <c r="AI247" s="259"/>
      <c r="AL247" s="301"/>
      <c r="AN247" s="301"/>
      <c r="AP247" s="301"/>
      <c r="AR247" s="301"/>
      <c r="AT247" s="301"/>
      <c r="AV247" s="301"/>
      <c r="AX247" s="301"/>
      <c r="AZ247" s="301"/>
      <c r="BB247" s="301"/>
      <c r="BD247" s="301"/>
      <c r="BF247" s="301"/>
      <c r="BH247" s="301"/>
      <c r="BJ247" s="301"/>
    </row>
    <row r="248" spans="4:62" s="188" customFormat="1" ht="11.25" hidden="1" customHeight="1">
      <c r="D248" s="300"/>
      <c r="F248" s="300"/>
      <c r="H248" s="300"/>
      <c r="J248" s="300"/>
      <c r="L248" s="300"/>
      <c r="N248" s="300"/>
      <c r="P248" s="300"/>
      <c r="R248" s="300"/>
      <c r="T248" s="300"/>
      <c r="V248" s="300"/>
      <c r="X248" s="300"/>
      <c r="Z248" s="300"/>
      <c r="AB248" s="300"/>
      <c r="AD248" s="300"/>
      <c r="AF248" s="300"/>
      <c r="AI248" s="259"/>
      <c r="AL248" s="301"/>
      <c r="AN248" s="301"/>
      <c r="AP248" s="301"/>
      <c r="AR248" s="301"/>
      <c r="AT248" s="301"/>
      <c r="AV248" s="301"/>
      <c r="AX248" s="301"/>
      <c r="AZ248" s="301"/>
      <c r="BB248" s="301"/>
      <c r="BD248" s="301"/>
      <c r="BF248" s="301"/>
      <c r="BH248" s="301"/>
      <c r="BJ248" s="301"/>
    </row>
    <row r="249" spans="4:62" s="188" customFormat="1" ht="11.25" hidden="1" customHeight="1">
      <c r="D249" s="300"/>
      <c r="F249" s="300"/>
      <c r="H249" s="300"/>
      <c r="J249" s="300"/>
      <c r="L249" s="300"/>
      <c r="N249" s="300"/>
      <c r="P249" s="300"/>
      <c r="R249" s="300"/>
      <c r="T249" s="300"/>
      <c r="V249" s="300"/>
      <c r="X249" s="300"/>
      <c r="Z249" s="300"/>
      <c r="AB249" s="300"/>
      <c r="AD249" s="300"/>
      <c r="AF249" s="300"/>
      <c r="AI249" s="259"/>
      <c r="AL249" s="301"/>
      <c r="AN249" s="301"/>
      <c r="AP249" s="301"/>
      <c r="AR249" s="301"/>
      <c r="AT249" s="301"/>
      <c r="AV249" s="301"/>
      <c r="AX249" s="301"/>
      <c r="AZ249" s="301"/>
      <c r="BB249" s="301"/>
      <c r="BD249" s="301"/>
      <c r="BF249" s="301"/>
      <c r="BH249" s="301"/>
      <c r="BJ249" s="301"/>
    </row>
    <row r="250" spans="4:62" s="188" customFormat="1" ht="11.25" hidden="1" customHeight="1">
      <c r="D250" s="300"/>
      <c r="F250" s="300"/>
      <c r="H250" s="300"/>
      <c r="J250" s="300"/>
      <c r="L250" s="300"/>
      <c r="N250" s="300"/>
      <c r="P250" s="300"/>
      <c r="R250" s="300"/>
      <c r="T250" s="300"/>
      <c r="V250" s="300"/>
      <c r="X250" s="300"/>
      <c r="Z250" s="300"/>
      <c r="AB250" s="300"/>
      <c r="AD250" s="300"/>
      <c r="AF250" s="300"/>
      <c r="AI250" s="259"/>
      <c r="AL250" s="301"/>
      <c r="AN250" s="301"/>
      <c r="AP250" s="301"/>
      <c r="AR250" s="301"/>
      <c r="AT250" s="301"/>
      <c r="AV250" s="301"/>
      <c r="AX250" s="301"/>
      <c r="AZ250" s="301"/>
      <c r="BB250" s="301"/>
      <c r="BD250" s="301"/>
      <c r="BF250" s="301"/>
      <c r="BH250" s="301"/>
      <c r="BJ250" s="301"/>
    </row>
    <row r="251" spans="4:62" s="188" customFormat="1" ht="11.25" hidden="1" customHeight="1">
      <c r="D251" s="300"/>
      <c r="F251" s="300"/>
      <c r="H251" s="300"/>
      <c r="J251" s="300"/>
      <c r="L251" s="300"/>
      <c r="N251" s="300"/>
      <c r="P251" s="300"/>
      <c r="R251" s="300"/>
      <c r="T251" s="300"/>
      <c r="V251" s="300"/>
      <c r="X251" s="300"/>
      <c r="Z251" s="300"/>
      <c r="AB251" s="300"/>
      <c r="AD251" s="300"/>
      <c r="AF251" s="300"/>
      <c r="AI251" s="259"/>
      <c r="AL251" s="301"/>
      <c r="AN251" s="301"/>
      <c r="AP251" s="301"/>
      <c r="AR251" s="301"/>
      <c r="AT251" s="301"/>
      <c r="AV251" s="301"/>
      <c r="AX251" s="301"/>
      <c r="AZ251" s="301"/>
      <c r="BB251" s="301"/>
      <c r="BD251" s="301"/>
      <c r="BF251" s="301"/>
      <c r="BH251" s="301"/>
      <c r="BJ251" s="301"/>
    </row>
    <row r="252" spans="4:62" s="188" customFormat="1" ht="11.25" hidden="1" customHeight="1">
      <c r="D252" s="300"/>
      <c r="F252" s="300"/>
      <c r="H252" s="300"/>
      <c r="J252" s="300"/>
      <c r="L252" s="300"/>
      <c r="N252" s="300"/>
      <c r="P252" s="300"/>
      <c r="R252" s="300"/>
      <c r="T252" s="300"/>
      <c r="V252" s="300"/>
      <c r="X252" s="300"/>
      <c r="Z252" s="300"/>
      <c r="AB252" s="300"/>
      <c r="AD252" s="300"/>
      <c r="AF252" s="300"/>
      <c r="AI252" s="259"/>
      <c r="AL252" s="301"/>
      <c r="AN252" s="301"/>
      <c r="AP252" s="301"/>
      <c r="AR252" s="301"/>
      <c r="AT252" s="301"/>
      <c r="AV252" s="301"/>
      <c r="AX252" s="301"/>
      <c r="AZ252" s="301"/>
      <c r="BB252" s="301"/>
      <c r="BD252" s="301"/>
      <c r="BF252" s="301"/>
      <c r="BH252" s="301"/>
      <c r="BJ252" s="301"/>
    </row>
    <row r="253" spans="4:62" s="188" customFormat="1" ht="11.25" hidden="1" customHeight="1">
      <c r="D253" s="300"/>
      <c r="F253" s="300"/>
      <c r="H253" s="300"/>
      <c r="J253" s="300"/>
      <c r="L253" s="300"/>
      <c r="N253" s="300"/>
      <c r="P253" s="300"/>
      <c r="R253" s="300"/>
      <c r="T253" s="300"/>
      <c r="V253" s="300"/>
      <c r="X253" s="300"/>
      <c r="Z253" s="300"/>
      <c r="AB253" s="300"/>
      <c r="AD253" s="300"/>
      <c r="AF253" s="300"/>
      <c r="AI253" s="259"/>
      <c r="AL253" s="301"/>
      <c r="AN253" s="301"/>
      <c r="AP253" s="301"/>
      <c r="AR253" s="301"/>
      <c r="AT253" s="301"/>
      <c r="AV253" s="301"/>
      <c r="AX253" s="301"/>
      <c r="AZ253" s="301"/>
      <c r="BB253" s="301"/>
      <c r="BD253" s="301"/>
      <c r="BF253" s="301"/>
      <c r="BH253" s="301"/>
      <c r="BJ253" s="301"/>
    </row>
    <row r="254" spans="4:62" s="188" customFormat="1" ht="11.25" hidden="1" customHeight="1">
      <c r="D254" s="300"/>
      <c r="F254" s="300"/>
      <c r="H254" s="300"/>
      <c r="J254" s="300"/>
      <c r="L254" s="300"/>
      <c r="N254" s="300"/>
      <c r="P254" s="300"/>
      <c r="R254" s="300"/>
      <c r="T254" s="300"/>
      <c r="V254" s="300"/>
      <c r="X254" s="300"/>
      <c r="Z254" s="300"/>
      <c r="AB254" s="300"/>
      <c r="AD254" s="300"/>
      <c r="AF254" s="300"/>
      <c r="AI254" s="259"/>
      <c r="AL254" s="301"/>
      <c r="AN254" s="301"/>
      <c r="AP254" s="301"/>
      <c r="AR254" s="301"/>
      <c r="AT254" s="301"/>
      <c r="AV254" s="301"/>
      <c r="AX254" s="301"/>
      <c r="AZ254" s="301"/>
      <c r="BB254" s="301"/>
      <c r="BD254" s="301"/>
      <c r="BF254" s="301"/>
      <c r="BH254" s="301"/>
      <c r="BJ254" s="301"/>
    </row>
    <row r="255" spans="4:62" s="188" customFormat="1" ht="11.25" hidden="1" customHeight="1">
      <c r="D255" s="300"/>
      <c r="F255" s="300"/>
      <c r="H255" s="300"/>
      <c r="J255" s="300"/>
      <c r="L255" s="300"/>
      <c r="N255" s="300"/>
      <c r="P255" s="300"/>
      <c r="R255" s="300"/>
      <c r="T255" s="300"/>
      <c r="V255" s="300"/>
      <c r="X255" s="300"/>
      <c r="Z255" s="300"/>
      <c r="AB255" s="300"/>
      <c r="AD255" s="300"/>
      <c r="AF255" s="300"/>
      <c r="AI255" s="259"/>
      <c r="AL255" s="301"/>
      <c r="AN255" s="301"/>
      <c r="AP255" s="301"/>
      <c r="AR255" s="301"/>
      <c r="AT255" s="301"/>
      <c r="AV255" s="301"/>
      <c r="AX255" s="301"/>
      <c r="AZ255" s="301"/>
      <c r="BB255" s="301"/>
      <c r="BD255" s="301"/>
      <c r="BF255" s="301"/>
      <c r="BH255" s="301"/>
      <c r="BJ255" s="301"/>
    </row>
    <row r="256" spans="4:62" s="188" customFormat="1" ht="11.25" hidden="1" customHeight="1">
      <c r="D256" s="300"/>
      <c r="F256" s="300"/>
      <c r="H256" s="300"/>
      <c r="J256" s="300"/>
      <c r="L256" s="300"/>
      <c r="N256" s="300"/>
      <c r="P256" s="300"/>
      <c r="R256" s="300"/>
      <c r="T256" s="300"/>
      <c r="V256" s="300"/>
      <c r="X256" s="300"/>
      <c r="Z256" s="300"/>
      <c r="AB256" s="300"/>
      <c r="AD256" s="300"/>
      <c r="AF256" s="300"/>
      <c r="AI256" s="259"/>
      <c r="AL256" s="301"/>
      <c r="AN256" s="301"/>
      <c r="AP256" s="301"/>
      <c r="AR256" s="301"/>
      <c r="AT256" s="301"/>
      <c r="AV256" s="301"/>
      <c r="AX256" s="301"/>
      <c r="AZ256" s="301"/>
      <c r="BB256" s="301"/>
      <c r="BD256" s="301"/>
      <c r="BF256" s="301"/>
      <c r="BH256" s="301"/>
      <c r="BJ256" s="301"/>
    </row>
    <row r="257" spans="4:62" s="188" customFormat="1" ht="11.25" hidden="1" customHeight="1">
      <c r="D257" s="300"/>
      <c r="F257" s="300"/>
      <c r="H257" s="300"/>
      <c r="J257" s="300"/>
      <c r="L257" s="300"/>
      <c r="N257" s="300"/>
      <c r="P257" s="300"/>
      <c r="R257" s="300"/>
      <c r="T257" s="300"/>
      <c r="V257" s="300"/>
      <c r="X257" s="300"/>
      <c r="Z257" s="300"/>
      <c r="AB257" s="300"/>
      <c r="AD257" s="300"/>
      <c r="AF257" s="300"/>
      <c r="AI257" s="259"/>
      <c r="AL257" s="301"/>
      <c r="AN257" s="301"/>
      <c r="AP257" s="301"/>
      <c r="AR257" s="301"/>
      <c r="AT257" s="301"/>
      <c r="AV257" s="301"/>
      <c r="AX257" s="301"/>
      <c r="AZ257" s="301"/>
      <c r="BB257" s="301"/>
      <c r="BD257" s="301"/>
      <c r="BF257" s="301"/>
      <c r="BH257" s="301"/>
      <c r="BJ257" s="301"/>
    </row>
    <row r="258" spans="4:62" s="188" customFormat="1" ht="11.25" hidden="1" customHeight="1">
      <c r="D258" s="300"/>
      <c r="F258" s="300"/>
      <c r="H258" s="300"/>
      <c r="J258" s="300"/>
      <c r="L258" s="300"/>
      <c r="N258" s="300"/>
      <c r="P258" s="300"/>
      <c r="R258" s="300"/>
      <c r="T258" s="300"/>
      <c r="V258" s="300"/>
      <c r="X258" s="300"/>
      <c r="Z258" s="300"/>
      <c r="AB258" s="300"/>
      <c r="AD258" s="300"/>
      <c r="AF258" s="300"/>
      <c r="AI258" s="259"/>
      <c r="AL258" s="301"/>
      <c r="AN258" s="301"/>
      <c r="AP258" s="301"/>
      <c r="AR258" s="301"/>
      <c r="AT258" s="301"/>
      <c r="AV258" s="301"/>
      <c r="AX258" s="301"/>
      <c r="AZ258" s="301"/>
      <c r="BB258" s="301"/>
      <c r="BD258" s="301"/>
      <c r="BF258" s="301"/>
      <c r="BH258" s="301"/>
      <c r="BJ258" s="301"/>
    </row>
    <row r="259" spans="4:62" s="188" customFormat="1" ht="11.25" hidden="1" customHeight="1">
      <c r="D259" s="300"/>
      <c r="F259" s="300"/>
      <c r="H259" s="300"/>
      <c r="J259" s="300"/>
      <c r="L259" s="300"/>
      <c r="N259" s="300"/>
      <c r="P259" s="300"/>
      <c r="R259" s="300"/>
      <c r="T259" s="300"/>
      <c r="V259" s="300"/>
      <c r="X259" s="300"/>
      <c r="Z259" s="300"/>
      <c r="AB259" s="300"/>
      <c r="AD259" s="300"/>
      <c r="AF259" s="300"/>
      <c r="AI259" s="259"/>
      <c r="AL259" s="301"/>
      <c r="AN259" s="301"/>
      <c r="AP259" s="301"/>
      <c r="AR259" s="301"/>
      <c r="AT259" s="301"/>
      <c r="AV259" s="301"/>
      <c r="AX259" s="301"/>
      <c r="AZ259" s="301"/>
      <c r="BB259" s="301"/>
      <c r="BD259" s="301"/>
      <c r="BF259" s="301"/>
      <c r="BH259" s="301"/>
      <c r="BJ259" s="301"/>
    </row>
    <row r="260" spans="4:62" s="188" customFormat="1" ht="11.25" hidden="1" customHeight="1">
      <c r="D260" s="300"/>
      <c r="F260" s="300"/>
      <c r="H260" s="300"/>
      <c r="J260" s="300"/>
      <c r="L260" s="300"/>
      <c r="N260" s="300"/>
      <c r="P260" s="300"/>
      <c r="R260" s="300"/>
      <c r="T260" s="300"/>
      <c r="V260" s="300"/>
      <c r="X260" s="300"/>
      <c r="Z260" s="300"/>
      <c r="AB260" s="300"/>
      <c r="AD260" s="300"/>
      <c r="AF260" s="300"/>
      <c r="AI260" s="259"/>
      <c r="AL260" s="301"/>
      <c r="AN260" s="301"/>
      <c r="AP260" s="301"/>
      <c r="AR260" s="301"/>
      <c r="AT260" s="301"/>
      <c r="AV260" s="301"/>
      <c r="AX260" s="301"/>
      <c r="AZ260" s="301"/>
      <c r="BB260" s="301"/>
      <c r="BD260" s="301"/>
      <c r="BF260" s="301"/>
      <c r="BH260" s="301"/>
      <c r="BJ260" s="301"/>
    </row>
    <row r="261" spans="4:62" s="188" customFormat="1" ht="11.25" hidden="1" customHeight="1">
      <c r="D261" s="300"/>
      <c r="F261" s="300"/>
      <c r="H261" s="300"/>
      <c r="J261" s="300"/>
      <c r="L261" s="300"/>
      <c r="N261" s="300"/>
      <c r="P261" s="300"/>
      <c r="R261" s="300"/>
      <c r="T261" s="300"/>
      <c r="V261" s="300"/>
      <c r="X261" s="300"/>
      <c r="Z261" s="300"/>
      <c r="AB261" s="300"/>
      <c r="AD261" s="300"/>
      <c r="AF261" s="300"/>
      <c r="AI261" s="259"/>
      <c r="AL261" s="301"/>
      <c r="AN261" s="301"/>
      <c r="AP261" s="301"/>
      <c r="AR261" s="301"/>
      <c r="AT261" s="301"/>
      <c r="AV261" s="301"/>
      <c r="AX261" s="301"/>
      <c r="AZ261" s="301"/>
      <c r="BB261" s="301"/>
      <c r="BD261" s="301"/>
      <c r="BF261" s="301"/>
      <c r="BH261" s="301"/>
      <c r="BJ261" s="301"/>
    </row>
    <row r="262" spans="4:62" s="188" customFormat="1" ht="11.25" hidden="1" customHeight="1">
      <c r="D262" s="300"/>
      <c r="F262" s="300"/>
      <c r="H262" s="300"/>
      <c r="J262" s="300"/>
      <c r="L262" s="300"/>
      <c r="N262" s="300"/>
      <c r="P262" s="300"/>
      <c r="R262" s="300"/>
      <c r="T262" s="300"/>
      <c r="V262" s="300"/>
      <c r="X262" s="300"/>
      <c r="Z262" s="300"/>
      <c r="AB262" s="300"/>
      <c r="AD262" s="300"/>
      <c r="AF262" s="300"/>
      <c r="AI262" s="259"/>
      <c r="AL262" s="301"/>
      <c r="AN262" s="301"/>
      <c r="AP262" s="301"/>
      <c r="AR262" s="301"/>
      <c r="AT262" s="301"/>
      <c r="AV262" s="301"/>
      <c r="AX262" s="301"/>
      <c r="AZ262" s="301"/>
      <c r="BB262" s="301"/>
      <c r="BD262" s="301"/>
      <c r="BF262" s="301"/>
      <c r="BH262" s="301"/>
      <c r="BJ262" s="301"/>
    </row>
    <row r="263" spans="4:62" s="188" customFormat="1" ht="11.25" hidden="1" customHeight="1">
      <c r="D263" s="300"/>
      <c r="F263" s="300"/>
      <c r="H263" s="300"/>
      <c r="J263" s="300"/>
      <c r="L263" s="300"/>
      <c r="N263" s="300"/>
      <c r="P263" s="300"/>
      <c r="R263" s="300"/>
      <c r="T263" s="300"/>
      <c r="V263" s="300"/>
      <c r="X263" s="300"/>
      <c r="Z263" s="300"/>
      <c r="AB263" s="300"/>
      <c r="AD263" s="300"/>
      <c r="AF263" s="300"/>
      <c r="AI263" s="259"/>
      <c r="AL263" s="301"/>
      <c r="AN263" s="301"/>
      <c r="AP263" s="301"/>
      <c r="AR263" s="301"/>
      <c r="AT263" s="301"/>
      <c r="AV263" s="301"/>
      <c r="AX263" s="301"/>
      <c r="AZ263" s="301"/>
      <c r="BB263" s="301"/>
      <c r="BD263" s="301"/>
      <c r="BF263" s="301"/>
      <c r="BH263" s="301"/>
      <c r="BJ263" s="301"/>
    </row>
    <row r="264" spans="4:62" s="188" customFormat="1" ht="11.25" hidden="1" customHeight="1">
      <c r="D264" s="300"/>
      <c r="F264" s="300"/>
      <c r="H264" s="300"/>
      <c r="J264" s="300"/>
      <c r="L264" s="300"/>
      <c r="N264" s="300"/>
      <c r="P264" s="300"/>
      <c r="R264" s="300"/>
      <c r="T264" s="300"/>
      <c r="V264" s="300"/>
      <c r="X264" s="300"/>
      <c r="Z264" s="300"/>
      <c r="AB264" s="300"/>
      <c r="AD264" s="300"/>
      <c r="AF264" s="300"/>
      <c r="AI264" s="259"/>
      <c r="AL264" s="301"/>
      <c r="AN264" s="301"/>
      <c r="AP264" s="301"/>
      <c r="AR264" s="301"/>
      <c r="AT264" s="301"/>
      <c r="AV264" s="301"/>
      <c r="AX264" s="301"/>
      <c r="AZ264" s="301"/>
      <c r="BB264" s="301"/>
      <c r="BD264" s="301"/>
      <c r="BF264" s="301"/>
      <c r="BH264" s="301"/>
      <c r="BJ264" s="301"/>
    </row>
    <row r="265" spans="4:62" s="188" customFormat="1" ht="11.25" hidden="1" customHeight="1">
      <c r="D265" s="300"/>
      <c r="F265" s="300"/>
      <c r="H265" s="300"/>
      <c r="J265" s="300"/>
      <c r="L265" s="300"/>
      <c r="N265" s="300"/>
      <c r="P265" s="300"/>
      <c r="R265" s="300"/>
      <c r="T265" s="300"/>
      <c r="V265" s="300"/>
      <c r="X265" s="300"/>
      <c r="Z265" s="300"/>
      <c r="AB265" s="300"/>
      <c r="AD265" s="300"/>
      <c r="AF265" s="300"/>
      <c r="AI265" s="259"/>
      <c r="AL265" s="301"/>
      <c r="AN265" s="301"/>
      <c r="AP265" s="301"/>
      <c r="AR265" s="301"/>
      <c r="AT265" s="301"/>
      <c r="AV265" s="301"/>
      <c r="AX265" s="301"/>
      <c r="AZ265" s="301"/>
      <c r="BB265" s="301"/>
      <c r="BD265" s="301"/>
      <c r="BF265" s="301"/>
      <c r="BH265" s="301"/>
      <c r="BJ265" s="301"/>
    </row>
    <row r="266" spans="4:62" s="188" customFormat="1" ht="11.25" hidden="1" customHeight="1">
      <c r="D266" s="300"/>
      <c r="F266" s="300"/>
      <c r="H266" s="300"/>
      <c r="J266" s="300"/>
      <c r="L266" s="300"/>
      <c r="N266" s="300"/>
      <c r="P266" s="300"/>
      <c r="R266" s="300"/>
      <c r="T266" s="300"/>
      <c r="V266" s="300"/>
      <c r="X266" s="300"/>
      <c r="Z266" s="300"/>
      <c r="AB266" s="300"/>
      <c r="AD266" s="300"/>
      <c r="AF266" s="300"/>
      <c r="AI266" s="259"/>
      <c r="AL266" s="301"/>
      <c r="AN266" s="301"/>
      <c r="AP266" s="301"/>
      <c r="AR266" s="301"/>
      <c r="AT266" s="301"/>
      <c r="AV266" s="301"/>
      <c r="AX266" s="301"/>
      <c r="AZ266" s="301"/>
      <c r="BB266" s="301"/>
      <c r="BD266" s="301"/>
      <c r="BF266" s="301"/>
      <c r="BH266" s="301"/>
      <c r="BJ266" s="301"/>
    </row>
    <row r="267" spans="4:62" s="188" customFormat="1" ht="11.25" hidden="1" customHeight="1">
      <c r="D267" s="300"/>
      <c r="F267" s="300"/>
      <c r="H267" s="300"/>
      <c r="J267" s="300"/>
      <c r="L267" s="300"/>
      <c r="N267" s="300"/>
      <c r="P267" s="300"/>
      <c r="R267" s="300"/>
      <c r="T267" s="300"/>
      <c r="V267" s="300"/>
      <c r="X267" s="300"/>
      <c r="Z267" s="300"/>
      <c r="AB267" s="300"/>
      <c r="AD267" s="300"/>
      <c r="AF267" s="300"/>
      <c r="AI267" s="259"/>
      <c r="AL267" s="301"/>
      <c r="AN267" s="301"/>
      <c r="AP267" s="301"/>
      <c r="AR267" s="301"/>
      <c r="AT267" s="301"/>
      <c r="AV267" s="301"/>
      <c r="AX267" s="301"/>
      <c r="AZ267" s="301"/>
      <c r="BB267" s="301"/>
      <c r="BD267" s="301"/>
      <c r="BF267" s="301"/>
      <c r="BH267" s="301"/>
      <c r="BJ267" s="301"/>
    </row>
    <row r="268" spans="4:62" s="188" customFormat="1" ht="11.25" hidden="1" customHeight="1">
      <c r="D268" s="300"/>
      <c r="F268" s="300"/>
      <c r="H268" s="300"/>
      <c r="J268" s="300"/>
      <c r="L268" s="300"/>
      <c r="N268" s="300"/>
      <c r="P268" s="300"/>
      <c r="R268" s="300"/>
      <c r="T268" s="300"/>
      <c r="V268" s="300"/>
      <c r="X268" s="300"/>
      <c r="Z268" s="300"/>
      <c r="AB268" s="300"/>
      <c r="AD268" s="300"/>
      <c r="AF268" s="300"/>
      <c r="AI268" s="259"/>
      <c r="AL268" s="301"/>
      <c r="AN268" s="301"/>
      <c r="AP268" s="301"/>
      <c r="AR268" s="301"/>
      <c r="AT268" s="301"/>
      <c r="AV268" s="301"/>
      <c r="AX268" s="301"/>
      <c r="AZ268" s="301"/>
      <c r="BB268" s="301"/>
      <c r="BD268" s="301"/>
      <c r="BF268" s="301"/>
      <c r="BH268" s="301"/>
      <c r="BJ268" s="301"/>
    </row>
    <row r="269" spans="4:62" s="188" customFormat="1" ht="11.25" hidden="1" customHeight="1">
      <c r="D269" s="300"/>
      <c r="F269" s="300"/>
      <c r="H269" s="300"/>
      <c r="J269" s="300"/>
      <c r="L269" s="300"/>
      <c r="N269" s="300"/>
      <c r="P269" s="300"/>
      <c r="R269" s="300"/>
      <c r="T269" s="300"/>
      <c r="V269" s="300"/>
      <c r="X269" s="300"/>
      <c r="Z269" s="300"/>
      <c r="AB269" s="300"/>
      <c r="AD269" s="300"/>
      <c r="AF269" s="300"/>
      <c r="AI269" s="259"/>
      <c r="AL269" s="301"/>
      <c r="AN269" s="301"/>
      <c r="AP269" s="301"/>
      <c r="AR269" s="301"/>
      <c r="AT269" s="301"/>
      <c r="AV269" s="301"/>
      <c r="AX269" s="301"/>
      <c r="AZ269" s="301"/>
      <c r="BB269" s="301"/>
      <c r="BD269" s="301"/>
      <c r="BF269" s="301"/>
      <c r="BH269" s="301"/>
      <c r="BJ269" s="301"/>
    </row>
    <row r="270" spans="4:62" s="188" customFormat="1" ht="11.25" hidden="1" customHeight="1">
      <c r="D270" s="300"/>
      <c r="F270" s="300"/>
      <c r="H270" s="300"/>
      <c r="J270" s="300"/>
      <c r="L270" s="300"/>
      <c r="N270" s="300"/>
      <c r="P270" s="300"/>
      <c r="R270" s="300"/>
      <c r="T270" s="300"/>
      <c r="V270" s="300"/>
      <c r="X270" s="300"/>
      <c r="Z270" s="300"/>
      <c r="AB270" s="300"/>
      <c r="AD270" s="300"/>
      <c r="AF270" s="300"/>
      <c r="AI270" s="259"/>
      <c r="AL270" s="301"/>
      <c r="AN270" s="301"/>
      <c r="AP270" s="301"/>
      <c r="AR270" s="301"/>
      <c r="AT270" s="301"/>
      <c r="AV270" s="301"/>
      <c r="AX270" s="301"/>
      <c r="AZ270" s="301"/>
      <c r="BB270" s="301"/>
      <c r="BD270" s="301"/>
      <c r="BF270" s="301"/>
      <c r="BH270" s="301"/>
      <c r="BJ270" s="301"/>
    </row>
    <row r="271" spans="4:62" s="188" customFormat="1" ht="11.25" hidden="1" customHeight="1">
      <c r="D271" s="300"/>
      <c r="F271" s="300"/>
      <c r="H271" s="300"/>
      <c r="J271" s="300"/>
      <c r="L271" s="300"/>
      <c r="N271" s="300"/>
      <c r="P271" s="300"/>
      <c r="R271" s="300"/>
      <c r="T271" s="300"/>
      <c r="V271" s="300"/>
      <c r="X271" s="300"/>
      <c r="Z271" s="300"/>
      <c r="AB271" s="300"/>
      <c r="AD271" s="300"/>
      <c r="AF271" s="300"/>
      <c r="AI271" s="259"/>
      <c r="AL271" s="301"/>
      <c r="AN271" s="301"/>
      <c r="AP271" s="301"/>
      <c r="AR271" s="301"/>
      <c r="AT271" s="301"/>
      <c r="AV271" s="301"/>
      <c r="AX271" s="301"/>
      <c r="AZ271" s="301"/>
      <c r="BB271" s="301"/>
      <c r="BD271" s="301"/>
      <c r="BF271" s="301"/>
      <c r="BH271" s="301"/>
      <c r="BJ271" s="301"/>
    </row>
    <row r="272" spans="4:62" s="188" customFormat="1" ht="11.25" hidden="1" customHeight="1">
      <c r="D272" s="300"/>
      <c r="F272" s="300"/>
      <c r="H272" s="300"/>
      <c r="J272" s="300"/>
      <c r="L272" s="300"/>
      <c r="N272" s="300"/>
      <c r="P272" s="300"/>
      <c r="R272" s="300"/>
      <c r="T272" s="300"/>
      <c r="V272" s="300"/>
      <c r="X272" s="300"/>
      <c r="Z272" s="300"/>
      <c r="AB272" s="300"/>
      <c r="AD272" s="300"/>
      <c r="AF272" s="300"/>
      <c r="AI272" s="259"/>
      <c r="AL272" s="301"/>
      <c r="AN272" s="301"/>
      <c r="AP272" s="301"/>
      <c r="AR272" s="301"/>
      <c r="AT272" s="301"/>
      <c r="AV272" s="301"/>
      <c r="AX272" s="301"/>
      <c r="AZ272" s="301"/>
      <c r="BB272" s="301"/>
      <c r="BD272" s="301"/>
      <c r="BF272" s="301"/>
      <c r="BH272" s="301"/>
      <c r="BJ272" s="301"/>
    </row>
    <row r="273" spans="4:62" s="188" customFormat="1" ht="11.25" hidden="1" customHeight="1">
      <c r="D273" s="300"/>
      <c r="F273" s="300"/>
      <c r="H273" s="300"/>
      <c r="J273" s="300"/>
      <c r="L273" s="300"/>
      <c r="N273" s="300"/>
      <c r="P273" s="300"/>
      <c r="R273" s="300"/>
      <c r="T273" s="300"/>
      <c r="V273" s="300"/>
      <c r="X273" s="300"/>
      <c r="Z273" s="300"/>
      <c r="AB273" s="300"/>
      <c r="AD273" s="300"/>
      <c r="AF273" s="300"/>
      <c r="AI273" s="259"/>
      <c r="AL273" s="301"/>
      <c r="AN273" s="301"/>
      <c r="AP273" s="301"/>
      <c r="AR273" s="301"/>
      <c r="AT273" s="301"/>
      <c r="AV273" s="301"/>
      <c r="AX273" s="301"/>
      <c r="AZ273" s="301"/>
      <c r="BB273" s="301"/>
      <c r="BD273" s="301"/>
      <c r="BF273" s="301"/>
      <c r="BH273" s="301"/>
      <c r="BJ273" s="301"/>
    </row>
    <row r="274" spans="4:62" s="188" customFormat="1" ht="11.25" hidden="1" customHeight="1">
      <c r="D274" s="300"/>
      <c r="F274" s="300"/>
      <c r="H274" s="300"/>
      <c r="J274" s="300"/>
      <c r="L274" s="300"/>
      <c r="N274" s="300"/>
      <c r="P274" s="300"/>
      <c r="R274" s="300"/>
      <c r="T274" s="300"/>
      <c r="V274" s="300"/>
      <c r="X274" s="300"/>
      <c r="Z274" s="300"/>
      <c r="AB274" s="300"/>
      <c r="AD274" s="300"/>
      <c r="AF274" s="300"/>
      <c r="AI274" s="259"/>
      <c r="AL274" s="301"/>
      <c r="AN274" s="301"/>
      <c r="AP274" s="301"/>
      <c r="AR274" s="301"/>
      <c r="AT274" s="301"/>
      <c r="AV274" s="301"/>
      <c r="AX274" s="301"/>
      <c r="AZ274" s="301"/>
      <c r="BB274" s="301"/>
      <c r="BD274" s="301"/>
      <c r="BF274" s="301"/>
      <c r="BH274" s="301"/>
      <c r="BJ274" s="301"/>
    </row>
    <row r="275" spans="4:62" s="188" customFormat="1" ht="11.25" hidden="1" customHeight="1">
      <c r="D275" s="300"/>
      <c r="F275" s="300"/>
      <c r="H275" s="300"/>
      <c r="J275" s="300"/>
      <c r="L275" s="300"/>
      <c r="N275" s="300"/>
      <c r="P275" s="300"/>
      <c r="R275" s="300"/>
      <c r="T275" s="300"/>
      <c r="V275" s="300"/>
      <c r="X275" s="300"/>
      <c r="Z275" s="300"/>
      <c r="AB275" s="300"/>
      <c r="AD275" s="300"/>
      <c r="AF275" s="300"/>
      <c r="AI275" s="259"/>
      <c r="AL275" s="301"/>
      <c r="AN275" s="301"/>
      <c r="AP275" s="301"/>
      <c r="AR275" s="301"/>
      <c r="AT275" s="301"/>
      <c r="AV275" s="301"/>
      <c r="AX275" s="301"/>
      <c r="AZ275" s="301"/>
      <c r="BB275" s="301"/>
      <c r="BD275" s="301"/>
      <c r="BF275" s="301"/>
      <c r="BH275" s="301"/>
      <c r="BJ275" s="301"/>
    </row>
    <row r="276" spans="4:62" s="188" customFormat="1" ht="11.25" hidden="1" customHeight="1">
      <c r="D276" s="300"/>
      <c r="F276" s="300"/>
      <c r="H276" s="300"/>
      <c r="J276" s="300"/>
      <c r="L276" s="300"/>
      <c r="N276" s="300"/>
      <c r="P276" s="300"/>
      <c r="R276" s="300"/>
      <c r="T276" s="300"/>
      <c r="V276" s="300"/>
      <c r="X276" s="300"/>
      <c r="Z276" s="300"/>
      <c r="AB276" s="300"/>
      <c r="AD276" s="300"/>
      <c r="AF276" s="300"/>
      <c r="AI276" s="259"/>
      <c r="AL276" s="301"/>
      <c r="AN276" s="301"/>
      <c r="AP276" s="301"/>
      <c r="AR276" s="301"/>
      <c r="AT276" s="301"/>
      <c r="AV276" s="301"/>
      <c r="AX276" s="301"/>
      <c r="AZ276" s="301"/>
      <c r="BB276" s="301"/>
      <c r="BD276" s="301"/>
      <c r="BF276" s="301"/>
      <c r="BH276" s="301"/>
      <c r="BJ276" s="301"/>
    </row>
    <row r="277" spans="4:62" s="188" customFormat="1" ht="11.25" hidden="1" customHeight="1">
      <c r="D277" s="300"/>
      <c r="F277" s="300"/>
      <c r="H277" s="300"/>
      <c r="J277" s="300"/>
      <c r="L277" s="300"/>
      <c r="N277" s="300"/>
      <c r="P277" s="300"/>
      <c r="R277" s="300"/>
      <c r="T277" s="300"/>
      <c r="V277" s="300"/>
      <c r="X277" s="300"/>
      <c r="Z277" s="300"/>
      <c r="AB277" s="300"/>
      <c r="AD277" s="300"/>
      <c r="AF277" s="300"/>
      <c r="AI277" s="259"/>
      <c r="AL277" s="301"/>
      <c r="AN277" s="301"/>
      <c r="AP277" s="301"/>
      <c r="AR277" s="301"/>
      <c r="AT277" s="301"/>
      <c r="AV277" s="301"/>
      <c r="AX277" s="301"/>
      <c r="AZ277" s="301"/>
      <c r="BB277" s="301"/>
      <c r="BD277" s="301"/>
      <c r="BF277" s="301"/>
      <c r="BH277" s="301"/>
      <c r="BJ277" s="301"/>
    </row>
    <row r="278" spans="4:62" s="188" customFormat="1" ht="11.25" hidden="1" customHeight="1">
      <c r="D278" s="300"/>
      <c r="F278" s="300"/>
      <c r="H278" s="300"/>
      <c r="J278" s="300"/>
      <c r="L278" s="300"/>
      <c r="N278" s="300"/>
      <c r="P278" s="300"/>
      <c r="R278" s="300"/>
      <c r="T278" s="300"/>
      <c r="V278" s="300"/>
      <c r="X278" s="300"/>
      <c r="Z278" s="300"/>
      <c r="AB278" s="300"/>
      <c r="AD278" s="300"/>
      <c r="AF278" s="300"/>
      <c r="AI278" s="259"/>
      <c r="AL278" s="301"/>
      <c r="AN278" s="301"/>
      <c r="AP278" s="301"/>
      <c r="AR278" s="301"/>
      <c r="AT278" s="301"/>
      <c r="AV278" s="301"/>
      <c r="AX278" s="301"/>
      <c r="AZ278" s="301"/>
      <c r="BB278" s="301"/>
      <c r="BD278" s="301"/>
      <c r="BF278" s="301"/>
      <c r="BH278" s="301"/>
      <c r="BJ278" s="301"/>
    </row>
    <row r="279" spans="4:62" s="188" customFormat="1" ht="11.25" hidden="1" customHeight="1">
      <c r="D279" s="300"/>
      <c r="F279" s="300"/>
      <c r="H279" s="300"/>
      <c r="J279" s="300"/>
      <c r="L279" s="300"/>
      <c r="N279" s="300"/>
      <c r="P279" s="300"/>
      <c r="R279" s="300"/>
      <c r="T279" s="300"/>
      <c r="V279" s="300"/>
      <c r="X279" s="300"/>
      <c r="Z279" s="300"/>
      <c r="AB279" s="300"/>
      <c r="AD279" s="300"/>
      <c r="AF279" s="300"/>
      <c r="AI279" s="259"/>
      <c r="AL279" s="301"/>
      <c r="AN279" s="301"/>
      <c r="AP279" s="301"/>
      <c r="AR279" s="301"/>
      <c r="AT279" s="301"/>
      <c r="AV279" s="301"/>
      <c r="AX279" s="301"/>
      <c r="AZ279" s="301"/>
      <c r="BB279" s="301"/>
      <c r="BD279" s="301"/>
      <c r="BF279" s="301"/>
      <c r="BH279" s="301"/>
      <c r="BJ279" s="301"/>
    </row>
    <row r="280" spans="4:62" s="188" customFormat="1" ht="11.25" hidden="1" customHeight="1">
      <c r="D280" s="300"/>
      <c r="F280" s="300"/>
      <c r="H280" s="300"/>
      <c r="J280" s="300"/>
      <c r="L280" s="300"/>
      <c r="N280" s="300"/>
      <c r="P280" s="300"/>
      <c r="R280" s="300"/>
      <c r="T280" s="300"/>
      <c r="V280" s="300"/>
      <c r="X280" s="300"/>
      <c r="Z280" s="300"/>
      <c r="AB280" s="300"/>
      <c r="AD280" s="300"/>
      <c r="AF280" s="300"/>
      <c r="AI280" s="259"/>
      <c r="AL280" s="301"/>
      <c r="AN280" s="301"/>
      <c r="AP280" s="301"/>
      <c r="AR280" s="301"/>
      <c r="AT280" s="301"/>
      <c r="AV280" s="301"/>
      <c r="AX280" s="301"/>
      <c r="AZ280" s="301"/>
      <c r="BB280" s="301"/>
      <c r="BD280" s="301"/>
      <c r="BF280" s="301"/>
      <c r="BH280" s="301"/>
      <c r="BJ280" s="301"/>
    </row>
    <row r="281" spans="4:62" s="188" customFormat="1" ht="11.25" hidden="1" customHeight="1">
      <c r="D281" s="300"/>
      <c r="F281" s="300"/>
      <c r="H281" s="300"/>
      <c r="J281" s="300"/>
      <c r="L281" s="300"/>
      <c r="N281" s="300"/>
      <c r="P281" s="300"/>
      <c r="R281" s="300"/>
      <c r="T281" s="300"/>
      <c r="V281" s="300"/>
      <c r="X281" s="300"/>
      <c r="Z281" s="300"/>
      <c r="AB281" s="300"/>
      <c r="AD281" s="300"/>
      <c r="AF281" s="300"/>
      <c r="AI281" s="259"/>
      <c r="AL281" s="301"/>
      <c r="AN281" s="301"/>
      <c r="AP281" s="301"/>
      <c r="AR281" s="301"/>
      <c r="AT281" s="301"/>
      <c r="AV281" s="301"/>
      <c r="AX281" s="301"/>
      <c r="AZ281" s="301"/>
      <c r="BB281" s="301"/>
      <c r="BD281" s="301"/>
      <c r="BF281" s="301"/>
      <c r="BH281" s="301"/>
      <c r="BJ281" s="301"/>
    </row>
    <row r="282" spans="4:62" s="188" customFormat="1" ht="11.25" hidden="1" customHeight="1">
      <c r="D282" s="300"/>
      <c r="F282" s="300"/>
      <c r="H282" s="300"/>
      <c r="J282" s="300"/>
      <c r="L282" s="300"/>
      <c r="N282" s="300"/>
      <c r="P282" s="300"/>
      <c r="R282" s="300"/>
      <c r="T282" s="300"/>
      <c r="V282" s="300"/>
      <c r="X282" s="300"/>
      <c r="Z282" s="300"/>
      <c r="AB282" s="300"/>
      <c r="AD282" s="300"/>
      <c r="AF282" s="300"/>
      <c r="AI282" s="259"/>
      <c r="AL282" s="301"/>
      <c r="AN282" s="301"/>
      <c r="AP282" s="301"/>
      <c r="AR282" s="301"/>
      <c r="AT282" s="301"/>
      <c r="AV282" s="301"/>
      <c r="AX282" s="301"/>
      <c r="AZ282" s="301"/>
      <c r="BB282" s="301"/>
      <c r="BD282" s="301"/>
      <c r="BF282" s="301"/>
      <c r="BH282" s="301"/>
      <c r="BJ282" s="301"/>
    </row>
    <row r="283" spans="4:62" s="188" customFormat="1" ht="11.25" hidden="1" customHeight="1">
      <c r="D283" s="300"/>
      <c r="F283" s="300"/>
      <c r="H283" s="300"/>
      <c r="J283" s="300"/>
      <c r="L283" s="300"/>
      <c r="N283" s="300"/>
      <c r="P283" s="300"/>
      <c r="R283" s="300"/>
      <c r="T283" s="300"/>
      <c r="V283" s="300"/>
      <c r="X283" s="300"/>
      <c r="Z283" s="300"/>
      <c r="AB283" s="300"/>
      <c r="AD283" s="300"/>
      <c r="AF283" s="300"/>
      <c r="AI283" s="259"/>
      <c r="AL283" s="301"/>
      <c r="AN283" s="301"/>
      <c r="AP283" s="301"/>
      <c r="AR283" s="301"/>
      <c r="AT283" s="301"/>
      <c r="AV283" s="301"/>
      <c r="AX283" s="301"/>
      <c r="AZ283" s="301"/>
      <c r="BB283" s="301"/>
      <c r="BD283" s="301"/>
      <c r="BF283" s="301"/>
      <c r="BH283" s="301"/>
      <c r="BJ283" s="301"/>
    </row>
    <row r="284" spans="4:62" s="188" customFormat="1" ht="11.25" hidden="1" customHeight="1">
      <c r="D284" s="300"/>
      <c r="F284" s="300"/>
      <c r="H284" s="300"/>
      <c r="J284" s="300"/>
      <c r="L284" s="300"/>
      <c r="N284" s="300"/>
      <c r="P284" s="300"/>
      <c r="R284" s="300"/>
      <c r="T284" s="300"/>
      <c r="V284" s="300"/>
      <c r="X284" s="300"/>
      <c r="Z284" s="300"/>
      <c r="AB284" s="300"/>
      <c r="AD284" s="300"/>
      <c r="AF284" s="300"/>
      <c r="AI284" s="259"/>
      <c r="AL284" s="301"/>
      <c r="AN284" s="301"/>
      <c r="AP284" s="301"/>
      <c r="AR284" s="301"/>
      <c r="AT284" s="301"/>
      <c r="AV284" s="301"/>
      <c r="AX284" s="301"/>
      <c r="AZ284" s="301"/>
      <c r="BB284" s="301"/>
      <c r="BD284" s="301"/>
      <c r="BF284" s="301"/>
      <c r="BH284" s="301"/>
      <c r="BJ284" s="301"/>
    </row>
    <row r="285" spans="4:62" s="188" customFormat="1" ht="11.25" hidden="1" customHeight="1">
      <c r="D285" s="300"/>
      <c r="F285" s="300"/>
      <c r="H285" s="300"/>
      <c r="J285" s="300"/>
      <c r="L285" s="300"/>
      <c r="N285" s="300"/>
      <c r="P285" s="300"/>
      <c r="R285" s="300"/>
      <c r="T285" s="300"/>
      <c r="V285" s="300"/>
      <c r="X285" s="300"/>
      <c r="Z285" s="300"/>
      <c r="AB285" s="300"/>
      <c r="AD285" s="300"/>
      <c r="AF285" s="300"/>
      <c r="AI285" s="259"/>
      <c r="AL285" s="301"/>
      <c r="AN285" s="301"/>
      <c r="AP285" s="301"/>
      <c r="AR285" s="301"/>
      <c r="AT285" s="301"/>
      <c r="AV285" s="301"/>
      <c r="AX285" s="301"/>
      <c r="AZ285" s="301"/>
      <c r="BB285" s="301"/>
      <c r="BD285" s="301"/>
      <c r="BF285" s="301"/>
      <c r="BH285" s="301"/>
      <c r="BJ285" s="301"/>
    </row>
    <row r="286" spans="4:62" s="188" customFormat="1" ht="11.25" hidden="1" customHeight="1">
      <c r="D286" s="300"/>
      <c r="F286" s="300"/>
      <c r="H286" s="300"/>
      <c r="J286" s="300"/>
      <c r="L286" s="300"/>
      <c r="N286" s="300"/>
      <c r="P286" s="300"/>
      <c r="R286" s="300"/>
      <c r="T286" s="300"/>
      <c r="V286" s="300"/>
      <c r="X286" s="300"/>
      <c r="Z286" s="300"/>
      <c r="AB286" s="300"/>
      <c r="AD286" s="300"/>
      <c r="AF286" s="300"/>
      <c r="AI286" s="259"/>
      <c r="AL286" s="301"/>
      <c r="AN286" s="301"/>
      <c r="AP286" s="301"/>
      <c r="AR286" s="301"/>
      <c r="AT286" s="301"/>
      <c r="AV286" s="301"/>
      <c r="AX286" s="301"/>
      <c r="AZ286" s="301"/>
      <c r="BB286" s="301"/>
      <c r="BD286" s="301"/>
      <c r="BF286" s="301"/>
      <c r="BH286" s="301"/>
      <c r="BJ286" s="301"/>
    </row>
    <row r="287" spans="4:62" s="188" customFormat="1" ht="11.25" hidden="1" customHeight="1">
      <c r="D287" s="300"/>
      <c r="F287" s="300"/>
      <c r="H287" s="300"/>
      <c r="J287" s="300"/>
      <c r="L287" s="300"/>
      <c r="N287" s="300"/>
      <c r="P287" s="300"/>
      <c r="R287" s="300"/>
      <c r="T287" s="300"/>
      <c r="V287" s="300"/>
      <c r="X287" s="300"/>
      <c r="Z287" s="300"/>
      <c r="AB287" s="300"/>
      <c r="AD287" s="300"/>
      <c r="AF287" s="300"/>
      <c r="AI287" s="259"/>
      <c r="AL287" s="301"/>
      <c r="AN287" s="301"/>
      <c r="AP287" s="301"/>
      <c r="AR287" s="301"/>
      <c r="AT287" s="301"/>
      <c r="AV287" s="301"/>
      <c r="AX287" s="301"/>
      <c r="AZ287" s="301"/>
      <c r="BB287" s="301"/>
      <c r="BD287" s="301"/>
      <c r="BF287" s="301"/>
      <c r="BH287" s="301"/>
      <c r="BJ287" s="301"/>
    </row>
    <row r="288" spans="4:62" s="188" customFormat="1" ht="11.25" hidden="1" customHeight="1">
      <c r="D288" s="300"/>
      <c r="F288" s="300"/>
      <c r="H288" s="300"/>
      <c r="J288" s="300"/>
      <c r="L288" s="300"/>
      <c r="N288" s="300"/>
      <c r="P288" s="300"/>
      <c r="R288" s="300"/>
      <c r="T288" s="300"/>
      <c r="V288" s="300"/>
      <c r="X288" s="300"/>
      <c r="Z288" s="300"/>
      <c r="AB288" s="300"/>
      <c r="AD288" s="300"/>
      <c r="AF288" s="300"/>
      <c r="AI288" s="259"/>
      <c r="AL288" s="301"/>
      <c r="AN288" s="301"/>
      <c r="AP288" s="301"/>
      <c r="AR288" s="301"/>
      <c r="AT288" s="301"/>
      <c r="AV288" s="301"/>
      <c r="AX288" s="301"/>
      <c r="AZ288" s="301"/>
      <c r="BB288" s="301"/>
      <c r="BD288" s="301"/>
      <c r="BF288" s="301"/>
      <c r="BH288" s="301"/>
      <c r="BJ288" s="301"/>
    </row>
    <row r="289" spans="4:62" s="188" customFormat="1" ht="11.25" hidden="1" customHeight="1">
      <c r="D289" s="300"/>
      <c r="F289" s="300"/>
      <c r="H289" s="300"/>
      <c r="J289" s="300"/>
      <c r="L289" s="300"/>
      <c r="N289" s="300"/>
      <c r="P289" s="300"/>
      <c r="R289" s="300"/>
      <c r="T289" s="300"/>
      <c r="V289" s="300"/>
      <c r="X289" s="300"/>
      <c r="Z289" s="300"/>
      <c r="AB289" s="300"/>
      <c r="AD289" s="300"/>
      <c r="AF289" s="300"/>
      <c r="AI289" s="259"/>
      <c r="AL289" s="301"/>
      <c r="AN289" s="301"/>
      <c r="AP289" s="301"/>
      <c r="AR289" s="301"/>
      <c r="AT289" s="301"/>
      <c r="AV289" s="301"/>
      <c r="AX289" s="301"/>
      <c r="AZ289" s="301"/>
      <c r="BB289" s="301"/>
      <c r="BD289" s="301"/>
      <c r="BF289" s="301"/>
      <c r="BH289" s="301"/>
      <c r="BJ289" s="301"/>
    </row>
    <row r="290" spans="4:62" s="188" customFormat="1" ht="11.25" hidden="1" customHeight="1">
      <c r="D290" s="300"/>
      <c r="F290" s="300"/>
      <c r="H290" s="300"/>
      <c r="J290" s="300"/>
      <c r="L290" s="300"/>
      <c r="N290" s="300"/>
      <c r="P290" s="300"/>
      <c r="R290" s="300"/>
      <c r="T290" s="300"/>
      <c r="V290" s="300"/>
      <c r="X290" s="300"/>
      <c r="Z290" s="300"/>
      <c r="AB290" s="300"/>
      <c r="AD290" s="300"/>
      <c r="AF290" s="300"/>
      <c r="AI290" s="259"/>
      <c r="AL290" s="301"/>
      <c r="AN290" s="301"/>
      <c r="AP290" s="301"/>
      <c r="AR290" s="301"/>
      <c r="AT290" s="301"/>
      <c r="AV290" s="301"/>
      <c r="AX290" s="301"/>
      <c r="AZ290" s="301"/>
      <c r="BB290" s="301"/>
      <c r="BD290" s="301"/>
      <c r="BF290" s="301"/>
      <c r="BH290" s="301"/>
      <c r="BJ290" s="301"/>
    </row>
    <row r="291" spans="4:62" s="188" customFormat="1" ht="11.25" hidden="1" customHeight="1">
      <c r="D291" s="300"/>
      <c r="F291" s="300"/>
      <c r="H291" s="300"/>
      <c r="J291" s="300"/>
      <c r="L291" s="300"/>
      <c r="N291" s="300"/>
      <c r="P291" s="300"/>
      <c r="R291" s="300"/>
      <c r="T291" s="300"/>
      <c r="V291" s="300"/>
      <c r="X291" s="300"/>
      <c r="Z291" s="300"/>
      <c r="AB291" s="300"/>
      <c r="AD291" s="300"/>
      <c r="AF291" s="300"/>
      <c r="AI291" s="259"/>
      <c r="AL291" s="301"/>
      <c r="AN291" s="301"/>
      <c r="AP291" s="301"/>
      <c r="AR291" s="301"/>
      <c r="AT291" s="301"/>
      <c r="AV291" s="301"/>
      <c r="AX291" s="301"/>
      <c r="AZ291" s="301"/>
      <c r="BB291" s="301"/>
      <c r="BD291" s="301"/>
      <c r="BF291" s="301"/>
      <c r="BH291" s="301"/>
      <c r="BJ291" s="301"/>
    </row>
    <row r="292" spans="4:62" s="188" customFormat="1" ht="11.25" hidden="1" customHeight="1">
      <c r="D292" s="300"/>
      <c r="F292" s="300"/>
      <c r="H292" s="300"/>
      <c r="J292" s="300"/>
      <c r="L292" s="300"/>
      <c r="N292" s="300"/>
      <c r="P292" s="300"/>
      <c r="R292" s="300"/>
      <c r="T292" s="300"/>
      <c r="V292" s="300"/>
      <c r="X292" s="300"/>
      <c r="Z292" s="300"/>
      <c r="AB292" s="300"/>
      <c r="AD292" s="300"/>
      <c r="AF292" s="300"/>
      <c r="AI292" s="259"/>
      <c r="AL292" s="301"/>
      <c r="AN292" s="301"/>
      <c r="AP292" s="301"/>
      <c r="AR292" s="301"/>
      <c r="AT292" s="301"/>
      <c r="AV292" s="301"/>
      <c r="AX292" s="301"/>
      <c r="AZ292" s="301"/>
      <c r="BB292" s="301"/>
      <c r="BD292" s="301"/>
      <c r="BF292" s="301"/>
      <c r="BH292" s="301"/>
      <c r="BJ292" s="301"/>
    </row>
    <row r="293" spans="4:62" s="188" customFormat="1" ht="11.25" hidden="1" customHeight="1">
      <c r="D293" s="300"/>
      <c r="F293" s="300"/>
      <c r="H293" s="300"/>
      <c r="J293" s="300"/>
      <c r="L293" s="300"/>
      <c r="N293" s="300"/>
      <c r="P293" s="300"/>
      <c r="R293" s="300"/>
      <c r="T293" s="300"/>
      <c r="V293" s="300"/>
      <c r="X293" s="300"/>
      <c r="Z293" s="300"/>
      <c r="AB293" s="300"/>
      <c r="AD293" s="300"/>
      <c r="AF293" s="300"/>
      <c r="AI293" s="259"/>
      <c r="AL293" s="301"/>
      <c r="AN293" s="301"/>
      <c r="AP293" s="301"/>
      <c r="AR293" s="301"/>
      <c r="AT293" s="301"/>
      <c r="AV293" s="301"/>
      <c r="AX293" s="301"/>
      <c r="AZ293" s="301"/>
      <c r="BB293" s="301"/>
      <c r="BD293" s="301"/>
      <c r="BF293" s="301"/>
      <c r="BH293" s="301"/>
      <c r="BJ293" s="301"/>
    </row>
    <row r="294" spans="4:62" s="188" customFormat="1" ht="11.25" hidden="1" customHeight="1">
      <c r="D294" s="300"/>
      <c r="F294" s="300"/>
      <c r="H294" s="300"/>
      <c r="J294" s="300"/>
      <c r="L294" s="300"/>
      <c r="N294" s="300"/>
      <c r="P294" s="300"/>
      <c r="R294" s="300"/>
      <c r="T294" s="300"/>
      <c r="V294" s="300"/>
      <c r="X294" s="300"/>
      <c r="Z294" s="300"/>
      <c r="AB294" s="300"/>
      <c r="AD294" s="300"/>
      <c r="AF294" s="300"/>
      <c r="AI294" s="259"/>
      <c r="AL294" s="301"/>
      <c r="AN294" s="301"/>
      <c r="AP294" s="301"/>
      <c r="AR294" s="301"/>
      <c r="AT294" s="301"/>
      <c r="AV294" s="301"/>
      <c r="AX294" s="301"/>
      <c r="AZ294" s="301"/>
      <c r="BB294" s="301"/>
      <c r="BD294" s="301"/>
      <c r="BF294" s="301"/>
      <c r="BH294" s="301"/>
      <c r="BJ294" s="301"/>
    </row>
    <row r="295" spans="4:62" s="188" customFormat="1" ht="11.25" hidden="1" customHeight="1">
      <c r="D295" s="300"/>
      <c r="F295" s="300"/>
      <c r="H295" s="300"/>
      <c r="J295" s="300"/>
      <c r="L295" s="300"/>
      <c r="N295" s="300"/>
      <c r="P295" s="300"/>
      <c r="R295" s="300"/>
      <c r="T295" s="300"/>
      <c r="V295" s="300"/>
      <c r="X295" s="300"/>
      <c r="Z295" s="300"/>
      <c r="AB295" s="300"/>
      <c r="AD295" s="300"/>
      <c r="AF295" s="300"/>
      <c r="AI295" s="259"/>
      <c r="AL295" s="301"/>
      <c r="AN295" s="301"/>
      <c r="AP295" s="301"/>
      <c r="AR295" s="301"/>
      <c r="AT295" s="301"/>
      <c r="AV295" s="301"/>
      <c r="AX295" s="301"/>
      <c r="AZ295" s="301"/>
      <c r="BB295" s="301"/>
      <c r="BD295" s="301"/>
      <c r="BF295" s="301"/>
      <c r="BH295" s="301"/>
      <c r="BJ295" s="301"/>
    </row>
    <row r="296" spans="4:62" s="188" customFormat="1" ht="11.25" hidden="1" customHeight="1">
      <c r="D296" s="300"/>
      <c r="F296" s="300"/>
      <c r="H296" s="300"/>
      <c r="J296" s="300"/>
      <c r="L296" s="300"/>
      <c r="N296" s="300"/>
      <c r="P296" s="300"/>
      <c r="R296" s="300"/>
      <c r="T296" s="300"/>
      <c r="V296" s="300"/>
      <c r="X296" s="300"/>
      <c r="Z296" s="300"/>
      <c r="AB296" s="300"/>
      <c r="AD296" s="300"/>
      <c r="AF296" s="300"/>
      <c r="AI296" s="259"/>
      <c r="AL296" s="301"/>
      <c r="AN296" s="301"/>
      <c r="AP296" s="301"/>
      <c r="AR296" s="301"/>
      <c r="AT296" s="301"/>
      <c r="AV296" s="301"/>
      <c r="AX296" s="301"/>
      <c r="AZ296" s="301"/>
      <c r="BB296" s="301"/>
      <c r="BD296" s="301"/>
      <c r="BF296" s="301"/>
      <c r="BH296" s="301"/>
      <c r="BJ296" s="301"/>
    </row>
    <row r="297" spans="4:62" s="188" customFormat="1" ht="11.25" hidden="1" customHeight="1">
      <c r="D297" s="300"/>
      <c r="F297" s="300"/>
      <c r="H297" s="300"/>
      <c r="J297" s="300"/>
      <c r="L297" s="300"/>
      <c r="N297" s="300"/>
      <c r="P297" s="300"/>
      <c r="R297" s="300"/>
      <c r="T297" s="300"/>
      <c r="V297" s="300"/>
      <c r="X297" s="300"/>
      <c r="Z297" s="300"/>
      <c r="AB297" s="300"/>
      <c r="AD297" s="300"/>
      <c r="AF297" s="300"/>
      <c r="AI297" s="259"/>
      <c r="AL297" s="301"/>
      <c r="AN297" s="301"/>
      <c r="AP297" s="301"/>
      <c r="AR297" s="301"/>
      <c r="AT297" s="301"/>
      <c r="AV297" s="301"/>
      <c r="AX297" s="301"/>
      <c r="AZ297" s="301"/>
      <c r="BB297" s="301"/>
      <c r="BD297" s="301"/>
      <c r="BF297" s="301"/>
      <c r="BH297" s="301"/>
      <c r="BJ297" s="301"/>
    </row>
    <row r="298" spans="4:62" s="188" customFormat="1" ht="11.25" hidden="1" customHeight="1">
      <c r="D298" s="300"/>
      <c r="F298" s="300"/>
      <c r="H298" s="300"/>
      <c r="J298" s="300"/>
      <c r="L298" s="300"/>
      <c r="N298" s="300"/>
      <c r="P298" s="300"/>
      <c r="R298" s="300"/>
      <c r="T298" s="300"/>
      <c r="V298" s="300"/>
      <c r="X298" s="300"/>
      <c r="Z298" s="300"/>
      <c r="AB298" s="300"/>
      <c r="AD298" s="300"/>
      <c r="AF298" s="300"/>
      <c r="AI298" s="259"/>
      <c r="AL298" s="301"/>
      <c r="AN298" s="301"/>
      <c r="AP298" s="301"/>
      <c r="AR298" s="301"/>
      <c r="AT298" s="301"/>
      <c r="AV298" s="301"/>
      <c r="AX298" s="301"/>
      <c r="AZ298" s="301"/>
      <c r="BB298" s="301"/>
      <c r="BD298" s="301"/>
      <c r="BF298" s="301"/>
      <c r="BH298" s="301"/>
      <c r="BJ298" s="301"/>
    </row>
    <row r="299" spans="4:62" s="188" customFormat="1" ht="11.25" hidden="1" customHeight="1">
      <c r="D299" s="300"/>
      <c r="F299" s="300"/>
      <c r="H299" s="300"/>
      <c r="J299" s="300"/>
      <c r="L299" s="300"/>
      <c r="N299" s="300"/>
      <c r="P299" s="300"/>
      <c r="R299" s="300"/>
      <c r="T299" s="300"/>
      <c r="V299" s="300"/>
      <c r="X299" s="300"/>
      <c r="Z299" s="300"/>
      <c r="AB299" s="300"/>
      <c r="AD299" s="300"/>
      <c r="AF299" s="300"/>
      <c r="AI299" s="259"/>
      <c r="AL299" s="301"/>
      <c r="AN299" s="301"/>
      <c r="AP299" s="301"/>
      <c r="AR299" s="301"/>
      <c r="AT299" s="301"/>
      <c r="AV299" s="301"/>
      <c r="AX299" s="301"/>
      <c r="AZ299" s="301"/>
      <c r="BB299" s="301"/>
      <c r="BD299" s="301"/>
      <c r="BF299" s="301"/>
      <c r="BH299" s="301"/>
      <c r="BJ299" s="301"/>
    </row>
    <row r="300" spans="4:62" s="188" customFormat="1" ht="11.25" hidden="1" customHeight="1">
      <c r="D300" s="300"/>
      <c r="F300" s="300"/>
      <c r="H300" s="300"/>
      <c r="J300" s="300"/>
      <c r="L300" s="300"/>
      <c r="N300" s="300"/>
      <c r="P300" s="300"/>
      <c r="R300" s="300"/>
      <c r="T300" s="300"/>
      <c r="V300" s="300"/>
      <c r="X300" s="300"/>
      <c r="Z300" s="300"/>
      <c r="AB300" s="300"/>
      <c r="AD300" s="300"/>
      <c r="AF300" s="300"/>
      <c r="AI300" s="259"/>
      <c r="AL300" s="301"/>
      <c r="AN300" s="301"/>
      <c r="AP300" s="301"/>
      <c r="AR300" s="301"/>
      <c r="AT300" s="301"/>
      <c r="AV300" s="301"/>
      <c r="AX300" s="301"/>
      <c r="AZ300" s="301"/>
      <c r="BB300" s="301"/>
      <c r="BD300" s="301"/>
      <c r="BF300" s="301"/>
      <c r="BH300" s="301"/>
      <c r="BJ300" s="301"/>
    </row>
    <row r="301" spans="4:62" s="188" customFormat="1" ht="11.25" hidden="1" customHeight="1">
      <c r="D301" s="300"/>
      <c r="F301" s="300"/>
      <c r="H301" s="300"/>
      <c r="J301" s="300"/>
      <c r="L301" s="300"/>
      <c r="N301" s="300"/>
      <c r="P301" s="300"/>
      <c r="R301" s="300"/>
      <c r="T301" s="300"/>
      <c r="V301" s="300"/>
      <c r="X301" s="300"/>
      <c r="Z301" s="300"/>
      <c r="AB301" s="300"/>
      <c r="AD301" s="300"/>
      <c r="AF301" s="300"/>
      <c r="AI301" s="259"/>
      <c r="AL301" s="301"/>
      <c r="AN301" s="301"/>
      <c r="AP301" s="301"/>
      <c r="AR301" s="301"/>
      <c r="AT301" s="301"/>
      <c r="AV301" s="301"/>
      <c r="AX301" s="301"/>
      <c r="AZ301" s="301"/>
      <c r="BB301" s="301"/>
      <c r="BD301" s="301"/>
      <c r="BF301" s="301"/>
      <c r="BH301" s="301"/>
      <c r="BJ301" s="301"/>
    </row>
    <row r="302" spans="4:62" s="188" customFormat="1" ht="11.25" hidden="1" customHeight="1">
      <c r="D302" s="300"/>
      <c r="F302" s="300"/>
      <c r="H302" s="300"/>
      <c r="J302" s="300"/>
      <c r="L302" s="300"/>
      <c r="N302" s="300"/>
      <c r="P302" s="300"/>
      <c r="R302" s="300"/>
      <c r="T302" s="300"/>
      <c r="V302" s="300"/>
      <c r="X302" s="300"/>
      <c r="Z302" s="300"/>
      <c r="AB302" s="300"/>
      <c r="AD302" s="300"/>
      <c r="AF302" s="300"/>
      <c r="AI302" s="259"/>
      <c r="AL302" s="301"/>
      <c r="AN302" s="301"/>
      <c r="AP302" s="301"/>
      <c r="AR302" s="301"/>
      <c r="AT302" s="301"/>
      <c r="AV302" s="301"/>
      <c r="AX302" s="301"/>
      <c r="AZ302" s="301"/>
      <c r="BB302" s="301"/>
      <c r="BD302" s="301"/>
      <c r="BF302" s="301"/>
      <c r="BH302" s="301"/>
      <c r="BJ302" s="301"/>
    </row>
    <row r="303" spans="4:62" s="188" customFormat="1" ht="11.25" hidden="1" customHeight="1">
      <c r="D303" s="300"/>
      <c r="F303" s="300"/>
      <c r="H303" s="300"/>
      <c r="J303" s="300"/>
      <c r="L303" s="300"/>
      <c r="N303" s="300"/>
      <c r="P303" s="300"/>
      <c r="R303" s="300"/>
      <c r="T303" s="300"/>
      <c r="V303" s="300"/>
      <c r="X303" s="300"/>
      <c r="Z303" s="300"/>
      <c r="AB303" s="300"/>
      <c r="AD303" s="300"/>
      <c r="AF303" s="300"/>
      <c r="AI303" s="259"/>
      <c r="AL303" s="301"/>
      <c r="AN303" s="301"/>
      <c r="AP303" s="301"/>
      <c r="AR303" s="301"/>
      <c r="AT303" s="301"/>
      <c r="AV303" s="301"/>
      <c r="AX303" s="301"/>
      <c r="AZ303" s="301"/>
      <c r="BB303" s="301"/>
      <c r="BD303" s="301"/>
      <c r="BF303" s="301"/>
      <c r="BH303" s="301"/>
      <c r="BJ303" s="301"/>
    </row>
    <row r="304" spans="4:62" s="188" customFormat="1" ht="11.25" hidden="1" customHeight="1">
      <c r="D304" s="300"/>
      <c r="F304" s="300"/>
      <c r="H304" s="300"/>
      <c r="J304" s="300"/>
      <c r="L304" s="300"/>
      <c r="N304" s="300"/>
      <c r="P304" s="300"/>
      <c r="R304" s="300"/>
      <c r="T304" s="300"/>
      <c r="V304" s="300"/>
      <c r="X304" s="300"/>
      <c r="Z304" s="300"/>
      <c r="AB304" s="300"/>
      <c r="AD304" s="300"/>
      <c r="AF304" s="300"/>
      <c r="AI304" s="259"/>
      <c r="AL304" s="301"/>
      <c r="AN304" s="301"/>
      <c r="AP304" s="301"/>
      <c r="AR304" s="301"/>
      <c r="AT304" s="301"/>
      <c r="AV304" s="301"/>
      <c r="AX304" s="301"/>
      <c r="AZ304" s="301"/>
      <c r="BB304" s="301"/>
      <c r="BD304" s="301"/>
      <c r="BF304" s="301"/>
      <c r="BH304" s="301"/>
      <c r="BJ304" s="301"/>
    </row>
    <row r="305" spans="4:62" s="188" customFormat="1" ht="11.25" hidden="1" customHeight="1">
      <c r="D305" s="300"/>
      <c r="F305" s="300"/>
      <c r="H305" s="300"/>
      <c r="J305" s="300"/>
      <c r="L305" s="300"/>
      <c r="N305" s="300"/>
      <c r="P305" s="300"/>
      <c r="R305" s="300"/>
      <c r="T305" s="300"/>
      <c r="V305" s="300"/>
      <c r="X305" s="300"/>
      <c r="Z305" s="300"/>
      <c r="AB305" s="300"/>
      <c r="AD305" s="300"/>
      <c r="AF305" s="300"/>
      <c r="AI305" s="259"/>
      <c r="AL305" s="301"/>
      <c r="AN305" s="301"/>
      <c r="AP305" s="301"/>
      <c r="AR305" s="301"/>
      <c r="AT305" s="301"/>
      <c r="AV305" s="301"/>
      <c r="AX305" s="301"/>
      <c r="AZ305" s="301"/>
      <c r="BB305" s="301"/>
      <c r="BD305" s="301"/>
      <c r="BF305" s="301"/>
      <c r="BH305" s="301"/>
      <c r="BJ305" s="301"/>
    </row>
    <row r="306" spans="4:62" s="188" customFormat="1" ht="11.25" hidden="1" customHeight="1">
      <c r="D306" s="300"/>
      <c r="F306" s="300"/>
      <c r="H306" s="300"/>
      <c r="J306" s="300"/>
      <c r="L306" s="300"/>
      <c r="N306" s="300"/>
      <c r="P306" s="300"/>
      <c r="R306" s="300"/>
      <c r="T306" s="300"/>
      <c r="V306" s="300"/>
      <c r="X306" s="300"/>
      <c r="Z306" s="300"/>
      <c r="AB306" s="300"/>
      <c r="AD306" s="300"/>
      <c r="AF306" s="300"/>
      <c r="AI306" s="259"/>
      <c r="AL306" s="301"/>
      <c r="AN306" s="301"/>
      <c r="AP306" s="301"/>
      <c r="AR306" s="301"/>
      <c r="AT306" s="301"/>
      <c r="AV306" s="301"/>
      <c r="AX306" s="301"/>
      <c r="AZ306" s="301"/>
      <c r="BB306" s="301"/>
      <c r="BD306" s="301"/>
      <c r="BF306" s="301"/>
      <c r="BH306" s="301"/>
      <c r="BJ306" s="301"/>
    </row>
    <row r="307" spans="4:62" s="188" customFormat="1" ht="11.25" hidden="1" customHeight="1">
      <c r="D307" s="300"/>
      <c r="F307" s="300"/>
      <c r="H307" s="300"/>
      <c r="J307" s="300"/>
      <c r="L307" s="300"/>
      <c r="N307" s="300"/>
      <c r="P307" s="300"/>
      <c r="R307" s="300"/>
      <c r="T307" s="300"/>
      <c r="V307" s="300"/>
      <c r="X307" s="300"/>
      <c r="Z307" s="300"/>
      <c r="AB307" s="300"/>
      <c r="AD307" s="300"/>
      <c r="AF307" s="300"/>
      <c r="AI307" s="259"/>
      <c r="AL307" s="301"/>
      <c r="AN307" s="301"/>
      <c r="AP307" s="301"/>
      <c r="AR307" s="301"/>
      <c r="AT307" s="301"/>
      <c r="AV307" s="301"/>
      <c r="AX307" s="301"/>
      <c r="AZ307" s="301"/>
      <c r="BB307" s="301"/>
      <c r="BD307" s="301"/>
      <c r="BF307" s="301"/>
      <c r="BH307" s="301"/>
      <c r="BJ307" s="301"/>
    </row>
    <row r="308" spans="4:62" s="188" customFormat="1" ht="11.25" hidden="1" customHeight="1">
      <c r="D308" s="300"/>
      <c r="F308" s="300"/>
      <c r="H308" s="300"/>
      <c r="J308" s="300"/>
      <c r="L308" s="300"/>
      <c r="N308" s="300"/>
      <c r="P308" s="300"/>
      <c r="R308" s="300"/>
      <c r="T308" s="300"/>
      <c r="V308" s="300"/>
      <c r="X308" s="300"/>
      <c r="Z308" s="300"/>
      <c r="AB308" s="300"/>
      <c r="AD308" s="300"/>
      <c r="AF308" s="300"/>
      <c r="AI308" s="259"/>
      <c r="AL308" s="301"/>
      <c r="AN308" s="301"/>
      <c r="AP308" s="301"/>
      <c r="AR308" s="301"/>
      <c r="AT308" s="301"/>
      <c r="AV308" s="301"/>
      <c r="AX308" s="301"/>
      <c r="AZ308" s="301"/>
      <c r="BB308" s="301"/>
      <c r="BD308" s="301"/>
      <c r="BF308" s="301"/>
      <c r="BH308" s="301"/>
      <c r="BJ308" s="301"/>
    </row>
    <row r="309" spans="4:62" s="188" customFormat="1" ht="11.25" hidden="1" customHeight="1">
      <c r="D309" s="300"/>
      <c r="F309" s="300"/>
      <c r="H309" s="300"/>
      <c r="J309" s="300"/>
      <c r="L309" s="300"/>
      <c r="N309" s="300"/>
      <c r="P309" s="300"/>
      <c r="R309" s="300"/>
      <c r="T309" s="300"/>
      <c r="V309" s="300"/>
      <c r="X309" s="300"/>
      <c r="Z309" s="300"/>
      <c r="AB309" s="300"/>
      <c r="AD309" s="300"/>
      <c r="AF309" s="300"/>
      <c r="AI309" s="259"/>
      <c r="AL309" s="301"/>
      <c r="AN309" s="301"/>
      <c r="AP309" s="301"/>
      <c r="AR309" s="301"/>
      <c r="AT309" s="301"/>
      <c r="AV309" s="301"/>
      <c r="AX309" s="301"/>
      <c r="AZ309" s="301"/>
      <c r="BB309" s="301"/>
      <c r="BD309" s="301"/>
      <c r="BF309" s="301"/>
      <c r="BH309" s="301"/>
      <c r="BJ309" s="301"/>
    </row>
    <row r="310" spans="4:62" s="188" customFormat="1" ht="11.25" hidden="1" customHeight="1">
      <c r="D310" s="300"/>
      <c r="F310" s="300"/>
      <c r="H310" s="300"/>
      <c r="J310" s="300"/>
      <c r="L310" s="300"/>
      <c r="N310" s="300"/>
      <c r="P310" s="300"/>
      <c r="R310" s="300"/>
      <c r="T310" s="300"/>
      <c r="V310" s="300"/>
      <c r="X310" s="300"/>
      <c r="Z310" s="300"/>
      <c r="AB310" s="300"/>
      <c r="AD310" s="300"/>
      <c r="AF310" s="300"/>
      <c r="AI310" s="259"/>
      <c r="AL310" s="301"/>
      <c r="AN310" s="301"/>
      <c r="AP310" s="301"/>
      <c r="AR310" s="301"/>
      <c r="AT310" s="301"/>
      <c r="AV310" s="301"/>
      <c r="AX310" s="301"/>
      <c r="AZ310" s="301"/>
      <c r="BB310" s="301"/>
      <c r="BD310" s="301"/>
      <c r="BF310" s="301"/>
      <c r="BH310" s="301"/>
      <c r="BJ310" s="301"/>
    </row>
    <row r="311" spans="4:62" s="188" customFormat="1" ht="11.25" hidden="1" customHeight="1">
      <c r="D311" s="300"/>
      <c r="F311" s="300"/>
      <c r="H311" s="300"/>
      <c r="J311" s="300"/>
      <c r="L311" s="300"/>
      <c r="N311" s="300"/>
      <c r="P311" s="300"/>
      <c r="R311" s="300"/>
      <c r="T311" s="300"/>
      <c r="V311" s="300"/>
      <c r="X311" s="300"/>
      <c r="Z311" s="300"/>
      <c r="AB311" s="300"/>
      <c r="AD311" s="300"/>
      <c r="AF311" s="300"/>
      <c r="AI311" s="259"/>
      <c r="AL311" s="301"/>
      <c r="AN311" s="301"/>
      <c r="AP311" s="301"/>
      <c r="AR311" s="301"/>
      <c r="AT311" s="301"/>
      <c r="AV311" s="301"/>
      <c r="AX311" s="301"/>
      <c r="AZ311" s="301"/>
      <c r="BB311" s="301"/>
      <c r="BD311" s="301"/>
      <c r="BF311" s="301"/>
      <c r="BH311" s="301"/>
      <c r="BJ311" s="301"/>
    </row>
    <row r="312" spans="4:62" s="188" customFormat="1" ht="11.25" hidden="1" customHeight="1">
      <c r="D312" s="300"/>
      <c r="F312" s="300"/>
      <c r="H312" s="300"/>
      <c r="J312" s="300"/>
      <c r="L312" s="300"/>
      <c r="N312" s="300"/>
      <c r="P312" s="300"/>
      <c r="R312" s="300"/>
      <c r="T312" s="300"/>
      <c r="V312" s="300"/>
      <c r="X312" s="300"/>
      <c r="Z312" s="300"/>
      <c r="AB312" s="300"/>
      <c r="AD312" s="300"/>
      <c r="AF312" s="300"/>
      <c r="AI312" s="259"/>
      <c r="AL312" s="301"/>
      <c r="AN312" s="301"/>
      <c r="AP312" s="301"/>
      <c r="AR312" s="301"/>
      <c r="AT312" s="301"/>
      <c r="AV312" s="301"/>
      <c r="AX312" s="301"/>
      <c r="AZ312" s="301"/>
      <c r="BB312" s="301"/>
      <c r="BD312" s="301"/>
      <c r="BF312" s="301"/>
      <c r="BH312" s="301"/>
      <c r="BJ312" s="301"/>
    </row>
    <row r="313" spans="4:62" s="188" customFormat="1" ht="11.25" hidden="1" customHeight="1">
      <c r="D313" s="300"/>
      <c r="F313" s="300"/>
      <c r="H313" s="300"/>
      <c r="J313" s="300"/>
      <c r="L313" s="300"/>
      <c r="N313" s="300"/>
      <c r="P313" s="300"/>
      <c r="R313" s="300"/>
      <c r="T313" s="300"/>
      <c r="V313" s="300"/>
      <c r="X313" s="300"/>
      <c r="Z313" s="300"/>
      <c r="AB313" s="300"/>
      <c r="AD313" s="300"/>
      <c r="AF313" s="300"/>
      <c r="AI313" s="259"/>
      <c r="AL313" s="301"/>
      <c r="AN313" s="301"/>
      <c r="AP313" s="301"/>
      <c r="AR313" s="301"/>
      <c r="AT313" s="301"/>
      <c r="AV313" s="301"/>
      <c r="AX313" s="301"/>
      <c r="AZ313" s="301"/>
      <c r="BB313" s="301"/>
      <c r="BD313" s="301"/>
      <c r="BF313" s="301"/>
      <c r="BH313" s="301"/>
      <c r="BJ313" s="301"/>
    </row>
    <row r="314" spans="4:62" s="188" customFormat="1" ht="11.25" hidden="1" customHeight="1">
      <c r="D314" s="300"/>
      <c r="F314" s="300"/>
      <c r="H314" s="300"/>
      <c r="J314" s="300"/>
      <c r="L314" s="300"/>
      <c r="N314" s="300"/>
      <c r="P314" s="300"/>
      <c r="R314" s="300"/>
      <c r="T314" s="300"/>
      <c r="V314" s="300"/>
      <c r="X314" s="300"/>
      <c r="Z314" s="300"/>
      <c r="AB314" s="300"/>
      <c r="AD314" s="300"/>
      <c r="AF314" s="300"/>
      <c r="AI314" s="259"/>
      <c r="AL314" s="301"/>
      <c r="AN314" s="301"/>
      <c r="AP314" s="301"/>
      <c r="AR314" s="301"/>
      <c r="AT314" s="301"/>
      <c r="AV314" s="301"/>
      <c r="AX314" s="301"/>
      <c r="AZ314" s="301"/>
      <c r="BB314" s="301"/>
      <c r="BD314" s="301"/>
      <c r="BF314" s="301"/>
      <c r="BH314" s="301"/>
      <c r="BJ314" s="301"/>
    </row>
    <row r="315" spans="4:62" s="188" customFormat="1" ht="11.25" hidden="1" customHeight="1">
      <c r="D315" s="300"/>
      <c r="F315" s="300"/>
      <c r="H315" s="300"/>
      <c r="J315" s="300"/>
      <c r="L315" s="300"/>
      <c r="N315" s="300"/>
      <c r="P315" s="300"/>
      <c r="R315" s="300"/>
      <c r="T315" s="300"/>
      <c r="V315" s="300"/>
      <c r="X315" s="300"/>
      <c r="Z315" s="300"/>
      <c r="AB315" s="300"/>
      <c r="AD315" s="300"/>
      <c r="AF315" s="300"/>
      <c r="AI315" s="259"/>
      <c r="AL315" s="301"/>
      <c r="AN315" s="301"/>
      <c r="AP315" s="301"/>
      <c r="AR315" s="301"/>
      <c r="AT315" s="301"/>
      <c r="AV315" s="301"/>
      <c r="AX315" s="301"/>
      <c r="AZ315" s="301"/>
      <c r="BB315" s="301"/>
      <c r="BD315" s="301"/>
      <c r="BF315" s="301"/>
      <c r="BH315" s="301"/>
      <c r="BJ315" s="301"/>
    </row>
    <row r="316" spans="4:62" s="188" customFormat="1" ht="11.25" hidden="1" customHeight="1">
      <c r="D316" s="300"/>
      <c r="F316" s="300"/>
      <c r="H316" s="300"/>
      <c r="J316" s="300"/>
      <c r="L316" s="300"/>
      <c r="N316" s="300"/>
      <c r="P316" s="300"/>
      <c r="R316" s="300"/>
      <c r="T316" s="300"/>
      <c r="V316" s="300"/>
      <c r="X316" s="300"/>
      <c r="Z316" s="300"/>
      <c r="AB316" s="300"/>
      <c r="AD316" s="300"/>
      <c r="AF316" s="300"/>
      <c r="AI316" s="259"/>
      <c r="AL316" s="301"/>
      <c r="AN316" s="301"/>
      <c r="AP316" s="301"/>
      <c r="AR316" s="301"/>
      <c r="AT316" s="301"/>
      <c r="AV316" s="301"/>
      <c r="AX316" s="301"/>
      <c r="AZ316" s="301"/>
      <c r="BB316" s="301"/>
      <c r="BD316" s="301"/>
      <c r="BF316" s="301"/>
      <c r="BH316" s="301"/>
      <c r="BJ316" s="301"/>
    </row>
    <row r="317" spans="4:62" s="188" customFormat="1" ht="11.25" hidden="1" customHeight="1">
      <c r="D317" s="300"/>
      <c r="F317" s="300"/>
      <c r="H317" s="300"/>
      <c r="J317" s="300"/>
      <c r="L317" s="300"/>
      <c r="N317" s="300"/>
      <c r="P317" s="300"/>
      <c r="R317" s="300"/>
      <c r="T317" s="300"/>
      <c r="V317" s="300"/>
      <c r="X317" s="300"/>
      <c r="Z317" s="300"/>
      <c r="AB317" s="300"/>
      <c r="AD317" s="300"/>
      <c r="AF317" s="300"/>
      <c r="AI317" s="259"/>
      <c r="AL317" s="301"/>
      <c r="AN317" s="301"/>
      <c r="AP317" s="301"/>
      <c r="AR317" s="301"/>
      <c r="AT317" s="301"/>
      <c r="AV317" s="301"/>
      <c r="AX317" s="301"/>
      <c r="AZ317" s="301"/>
      <c r="BB317" s="301"/>
      <c r="BD317" s="301"/>
      <c r="BF317" s="301"/>
      <c r="BH317" s="301"/>
      <c r="BJ317" s="301"/>
    </row>
    <row r="318" spans="4:62" s="188" customFormat="1" ht="11.25" hidden="1" customHeight="1">
      <c r="D318" s="300"/>
      <c r="F318" s="300"/>
      <c r="H318" s="300"/>
      <c r="J318" s="300"/>
      <c r="L318" s="300"/>
      <c r="N318" s="300"/>
      <c r="P318" s="300"/>
      <c r="R318" s="300"/>
      <c r="T318" s="300"/>
      <c r="V318" s="300"/>
      <c r="X318" s="300"/>
      <c r="Z318" s="300"/>
      <c r="AB318" s="300"/>
      <c r="AD318" s="300"/>
      <c r="AF318" s="300"/>
      <c r="AI318" s="259"/>
      <c r="AL318" s="301"/>
      <c r="AN318" s="301"/>
      <c r="AP318" s="301"/>
      <c r="AR318" s="301"/>
      <c r="AT318" s="301"/>
      <c r="AV318" s="301"/>
      <c r="AX318" s="301"/>
      <c r="AZ318" s="301"/>
      <c r="BB318" s="301"/>
      <c r="BD318" s="301"/>
      <c r="BF318" s="301"/>
      <c r="BH318" s="301"/>
      <c r="BJ318" s="301"/>
    </row>
    <row r="319" spans="4:62" s="188" customFormat="1" ht="11.25" hidden="1" customHeight="1">
      <c r="D319" s="300"/>
      <c r="F319" s="300"/>
      <c r="H319" s="300"/>
      <c r="J319" s="300"/>
      <c r="L319" s="300"/>
      <c r="N319" s="300"/>
      <c r="P319" s="300"/>
      <c r="R319" s="300"/>
      <c r="T319" s="300"/>
      <c r="V319" s="300"/>
      <c r="X319" s="300"/>
      <c r="Z319" s="300"/>
      <c r="AB319" s="300"/>
      <c r="AD319" s="300"/>
      <c r="AF319" s="300"/>
      <c r="AI319" s="259"/>
      <c r="AL319" s="301"/>
      <c r="AN319" s="301"/>
      <c r="AP319" s="301"/>
      <c r="AR319" s="301"/>
      <c r="AT319" s="301"/>
      <c r="AV319" s="301"/>
      <c r="AX319" s="301"/>
      <c r="AZ319" s="301"/>
      <c r="BB319" s="301"/>
      <c r="BD319" s="301"/>
      <c r="BF319" s="301"/>
      <c r="BH319" s="301"/>
      <c r="BJ319" s="301"/>
    </row>
    <row r="320" spans="4:62" s="188" customFormat="1" ht="11.25" hidden="1" customHeight="1">
      <c r="D320" s="300"/>
      <c r="F320" s="300"/>
      <c r="H320" s="300"/>
      <c r="J320" s="300"/>
      <c r="L320" s="300"/>
      <c r="N320" s="300"/>
      <c r="P320" s="300"/>
      <c r="R320" s="300"/>
      <c r="T320" s="300"/>
      <c r="V320" s="300"/>
      <c r="X320" s="300"/>
      <c r="Z320" s="300"/>
      <c r="AB320" s="300"/>
      <c r="AD320" s="300"/>
      <c r="AF320" s="300"/>
      <c r="AI320" s="259"/>
      <c r="AL320" s="301"/>
      <c r="AN320" s="301"/>
      <c r="AP320" s="301"/>
      <c r="AR320" s="301"/>
      <c r="AT320" s="301"/>
      <c r="AV320" s="301"/>
      <c r="AX320" s="301"/>
      <c r="AZ320" s="301"/>
      <c r="BB320" s="301"/>
      <c r="BD320" s="301"/>
      <c r="BF320" s="301"/>
      <c r="BH320" s="301"/>
      <c r="BJ320" s="301"/>
    </row>
    <row r="321" spans="4:62" s="188" customFormat="1" ht="11.25" hidden="1" customHeight="1">
      <c r="D321" s="300"/>
      <c r="F321" s="300"/>
      <c r="H321" s="300"/>
      <c r="J321" s="300"/>
      <c r="L321" s="300"/>
      <c r="N321" s="300"/>
      <c r="P321" s="300"/>
      <c r="R321" s="300"/>
      <c r="T321" s="300"/>
      <c r="V321" s="300"/>
      <c r="X321" s="300"/>
      <c r="Z321" s="300"/>
      <c r="AB321" s="300"/>
      <c r="AD321" s="300"/>
      <c r="AF321" s="300"/>
      <c r="AI321" s="259"/>
      <c r="AL321" s="301"/>
      <c r="AN321" s="301"/>
      <c r="AP321" s="301"/>
      <c r="AR321" s="301"/>
      <c r="AT321" s="301"/>
      <c r="AV321" s="301"/>
      <c r="AX321" s="301"/>
      <c r="AZ321" s="301"/>
      <c r="BB321" s="301"/>
      <c r="BD321" s="301"/>
      <c r="BF321" s="301"/>
      <c r="BH321" s="301"/>
      <c r="BJ321" s="301"/>
    </row>
    <row r="322" spans="4:62" s="188" customFormat="1" ht="11.25" hidden="1" customHeight="1">
      <c r="D322" s="300"/>
      <c r="F322" s="300"/>
      <c r="H322" s="300"/>
      <c r="J322" s="300"/>
      <c r="L322" s="300"/>
      <c r="N322" s="300"/>
      <c r="P322" s="300"/>
      <c r="R322" s="300"/>
      <c r="T322" s="300"/>
      <c r="V322" s="300"/>
      <c r="X322" s="300"/>
      <c r="Z322" s="300"/>
      <c r="AB322" s="300"/>
      <c r="AD322" s="300"/>
      <c r="AF322" s="300"/>
      <c r="AI322" s="259"/>
      <c r="AL322" s="301"/>
      <c r="AN322" s="301"/>
      <c r="AP322" s="301"/>
      <c r="AR322" s="301"/>
      <c r="AT322" s="301"/>
      <c r="AV322" s="301"/>
      <c r="AX322" s="301"/>
      <c r="AZ322" s="301"/>
      <c r="BB322" s="301"/>
      <c r="BD322" s="301"/>
      <c r="BF322" s="301"/>
      <c r="BH322" s="301"/>
      <c r="BJ322" s="301"/>
    </row>
    <row r="323" spans="4:62" s="188" customFormat="1" ht="11.25" hidden="1" customHeight="1">
      <c r="D323" s="300"/>
      <c r="F323" s="300"/>
      <c r="H323" s="300"/>
      <c r="J323" s="300"/>
      <c r="L323" s="300"/>
      <c r="N323" s="300"/>
      <c r="P323" s="300"/>
      <c r="R323" s="300"/>
      <c r="T323" s="300"/>
      <c r="V323" s="300"/>
      <c r="X323" s="300"/>
      <c r="Z323" s="300"/>
      <c r="AB323" s="300"/>
      <c r="AD323" s="300"/>
      <c r="AF323" s="300"/>
      <c r="AI323" s="259"/>
      <c r="AL323" s="301"/>
      <c r="AN323" s="301"/>
      <c r="AP323" s="301"/>
      <c r="AR323" s="301"/>
      <c r="AT323" s="301"/>
      <c r="AV323" s="301"/>
      <c r="AX323" s="301"/>
      <c r="AZ323" s="301"/>
      <c r="BB323" s="301"/>
      <c r="BD323" s="301"/>
      <c r="BF323" s="301"/>
      <c r="BH323" s="301"/>
      <c r="BJ323" s="301"/>
    </row>
    <row r="324" spans="4:62" s="188" customFormat="1" ht="11.25" hidden="1" customHeight="1">
      <c r="D324" s="300"/>
      <c r="F324" s="300"/>
      <c r="H324" s="300"/>
      <c r="J324" s="300"/>
      <c r="L324" s="300"/>
      <c r="N324" s="300"/>
      <c r="P324" s="300"/>
      <c r="R324" s="300"/>
      <c r="T324" s="300"/>
      <c r="V324" s="300"/>
      <c r="X324" s="300"/>
      <c r="Z324" s="300"/>
      <c r="AB324" s="300"/>
      <c r="AD324" s="300"/>
      <c r="AF324" s="300"/>
      <c r="AI324" s="259"/>
      <c r="AL324" s="301"/>
      <c r="AN324" s="301"/>
      <c r="AP324" s="301"/>
      <c r="AR324" s="301"/>
      <c r="AT324" s="301"/>
      <c r="AV324" s="301"/>
      <c r="AX324" s="301"/>
      <c r="AZ324" s="301"/>
      <c r="BB324" s="301"/>
      <c r="BD324" s="301"/>
      <c r="BF324" s="301"/>
      <c r="BH324" s="301"/>
      <c r="BJ324" s="301"/>
    </row>
    <row r="325" spans="4:62" s="188" customFormat="1" ht="11.25" hidden="1" customHeight="1">
      <c r="D325" s="300"/>
      <c r="F325" s="300"/>
      <c r="H325" s="300"/>
      <c r="J325" s="300"/>
      <c r="L325" s="300"/>
      <c r="N325" s="300"/>
      <c r="P325" s="300"/>
      <c r="R325" s="300"/>
      <c r="T325" s="300"/>
      <c r="V325" s="300"/>
      <c r="X325" s="300"/>
      <c r="Z325" s="300"/>
      <c r="AB325" s="300"/>
      <c r="AD325" s="300"/>
      <c r="AF325" s="300"/>
      <c r="AI325" s="259"/>
      <c r="AL325" s="301"/>
      <c r="AN325" s="301"/>
      <c r="AP325" s="301"/>
      <c r="AR325" s="301"/>
      <c r="AT325" s="301"/>
      <c r="AV325" s="301"/>
      <c r="AX325" s="301"/>
      <c r="AZ325" s="301"/>
      <c r="BB325" s="301"/>
      <c r="BD325" s="301"/>
      <c r="BF325" s="301"/>
      <c r="BH325" s="301"/>
      <c r="BJ325" s="301"/>
    </row>
    <row r="326" spans="4:62" s="188" customFormat="1" ht="11.25" hidden="1" customHeight="1">
      <c r="D326" s="300"/>
      <c r="F326" s="300"/>
      <c r="H326" s="300"/>
      <c r="J326" s="300"/>
      <c r="L326" s="300"/>
      <c r="N326" s="300"/>
      <c r="P326" s="300"/>
      <c r="R326" s="300"/>
      <c r="T326" s="300"/>
      <c r="V326" s="300"/>
      <c r="X326" s="300"/>
      <c r="Z326" s="300"/>
      <c r="AB326" s="300"/>
      <c r="AD326" s="300"/>
      <c r="AF326" s="300"/>
      <c r="AI326" s="259"/>
      <c r="AL326" s="301"/>
      <c r="AN326" s="301"/>
      <c r="AP326" s="301"/>
      <c r="AR326" s="301"/>
      <c r="AT326" s="301"/>
      <c r="AV326" s="301"/>
      <c r="AX326" s="301"/>
      <c r="AZ326" s="301"/>
      <c r="BB326" s="301"/>
      <c r="BD326" s="301"/>
      <c r="BF326" s="301"/>
      <c r="BH326" s="301"/>
      <c r="BJ326" s="301"/>
    </row>
    <row r="327" spans="4:62" s="188" customFormat="1" ht="11.25" hidden="1" customHeight="1">
      <c r="D327" s="300"/>
      <c r="F327" s="300"/>
      <c r="H327" s="300"/>
      <c r="J327" s="300"/>
      <c r="L327" s="300"/>
      <c r="N327" s="300"/>
      <c r="P327" s="300"/>
      <c r="R327" s="300"/>
      <c r="T327" s="300"/>
      <c r="V327" s="300"/>
      <c r="X327" s="300"/>
      <c r="Z327" s="300"/>
      <c r="AB327" s="300"/>
      <c r="AD327" s="300"/>
      <c r="AF327" s="300"/>
      <c r="AI327" s="259"/>
      <c r="AL327" s="301"/>
      <c r="AN327" s="301"/>
      <c r="AP327" s="301"/>
      <c r="AR327" s="301"/>
      <c r="AT327" s="301"/>
      <c r="AV327" s="301"/>
      <c r="AX327" s="301"/>
      <c r="AZ327" s="301"/>
      <c r="BB327" s="301"/>
      <c r="BD327" s="301"/>
      <c r="BF327" s="301"/>
      <c r="BH327" s="301"/>
      <c r="BJ327" s="301"/>
    </row>
    <row r="328" spans="4:62" s="188" customFormat="1" ht="11.25" hidden="1" customHeight="1">
      <c r="D328" s="300"/>
      <c r="F328" s="300"/>
      <c r="H328" s="300"/>
      <c r="J328" s="300"/>
      <c r="L328" s="300"/>
      <c r="N328" s="300"/>
      <c r="P328" s="300"/>
      <c r="R328" s="300"/>
      <c r="T328" s="300"/>
      <c r="V328" s="300"/>
      <c r="X328" s="300"/>
      <c r="Z328" s="300"/>
      <c r="AB328" s="300"/>
      <c r="AD328" s="300"/>
      <c r="AF328" s="300"/>
      <c r="AI328" s="259"/>
      <c r="AL328" s="301"/>
      <c r="AN328" s="301"/>
      <c r="AP328" s="301"/>
      <c r="AR328" s="301"/>
      <c r="AT328" s="301"/>
      <c r="AV328" s="301"/>
      <c r="AX328" s="301"/>
      <c r="AZ328" s="301"/>
      <c r="BB328" s="301"/>
      <c r="BD328" s="301"/>
      <c r="BF328" s="301"/>
      <c r="BH328" s="301"/>
      <c r="BJ328" s="301"/>
    </row>
    <row r="329" spans="4:62" s="188" customFormat="1" ht="11.25" hidden="1" customHeight="1">
      <c r="D329" s="300"/>
      <c r="F329" s="300"/>
      <c r="H329" s="300"/>
      <c r="J329" s="300"/>
      <c r="L329" s="300"/>
      <c r="N329" s="300"/>
      <c r="P329" s="300"/>
      <c r="R329" s="300"/>
      <c r="T329" s="300"/>
      <c r="V329" s="300"/>
      <c r="X329" s="300"/>
      <c r="Z329" s="300"/>
      <c r="AB329" s="300"/>
      <c r="AD329" s="300"/>
      <c r="AF329" s="300"/>
      <c r="AI329" s="259"/>
      <c r="AL329" s="301"/>
      <c r="AN329" s="301"/>
      <c r="AP329" s="301"/>
      <c r="AR329" s="301"/>
      <c r="AT329" s="301"/>
      <c r="AV329" s="301"/>
      <c r="AX329" s="301"/>
      <c r="AZ329" s="301"/>
      <c r="BB329" s="301"/>
      <c r="BD329" s="301"/>
      <c r="BF329" s="301"/>
      <c r="BH329" s="301"/>
      <c r="BJ329" s="301"/>
    </row>
    <row r="330" spans="4:62" s="188" customFormat="1" ht="11.25" hidden="1" customHeight="1">
      <c r="D330" s="300"/>
      <c r="F330" s="300"/>
      <c r="H330" s="300"/>
      <c r="J330" s="300"/>
      <c r="L330" s="300"/>
      <c r="N330" s="300"/>
      <c r="P330" s="300"/>
      <c r="R330" s="300"/>
      <c r="T330" s="300"/>
      <c r="V330" s="300"/>
      <c r="X330" s="300"/>
      <c r="Z330" s="300"/>
      <c r="AB330" s="300"/>
      <c r="AD330" s="300"/>
      <c r="AF330" s="300"/>
      <c r="AI330" s="259"/>
      <c r="AL330" s="301"/>
      <c r="AN330" s="301"/>
      <c r="AP330" s="301"/>
      <c r="AR330" s="301"/>
      <c r="AT330" s="301"/>
      <c r="AV330" s="301"/>
      <c r="AX330" s="301"/>
      <c r="AZ330" s="301"/>
      <c r="BB330" s="301"/>
      <c r="BD330" s="301"/>
      <c r="BF330" s="301"/>
      <c r="BH330" s="301"/>
      <c r="BJ330" s="301"/>
    </row>
    <row r="331" spans="4:62" s="188" customFormat="1" ht="11.25" hidden="1" customHeight="1">
      <c r="D331" s="300"/>
      <c r="F331" s="300"/>
      <c r="H331" s="300"/>
      <c r="J331" s="300"/>
      <c r="L331" s="300"/>
      <c r="N331" s="300"/>
      <c r="P331" s="300"/>
      <c r="R331" s="300"/>
      <c r="T331" s="300"/>
      <c r="V331" s="300"/>
      <c r="X331" s="300"/>
      <c r="Z331" s="300"/>
      <c r="AB331" s="300"/>
      <c r="AD331" s="300"/>
      <c r="AF331" s="300"/>
      <c r="AI331" s="259"/>
      <c r="AL331" s="301"/>
      <c r="AN331" s="301"/>
      <c r="AP331" s="301"/>
      <c r="AR331" s="301"/>
      <c r="AT331" s="301"/>
      <c r="AV331" s="301"/>
      <c r="AX331" s="301"/>
      <c r="AZ331" s="301"/>
      <c r="BB331" s="301"/>
      <c r="BD331" s="301"/>
      <c r="BF331" s="301"/>
      <c r="BH331" s="301"/>
      <c r="BJ331" s="301"/>
    </row>
    <row r="332" spans="4:62" s="188" customFormat="1" ht="11.25" hidden="1" customHeight="1">
      <c r="D332" s="300"/>
      <c r="F332" s="300"/>
      <c r="H332" s="300"/>
      <c r="J332" s="300"/>
      <c r="L332" s="300"/>
      <c r="N332" s="300"/>
      <c r="P332" s="300"/>
      <c r="R332" s="300"/>
      <c r="T332" s="300"/>
      <c r="V332" s="300"/>
      <c r="X332" s="300"/>
      <c r="Z332" s="300"/>
      <c r="AB332" s="300"/>
      <c r="AD332" s="300"/>
      <c r="AF332" s="300"/>
      <c r="AI332" s="259"/>
      <c r="AL332" s="301"/>
      <c r="AN332" s="301"/>
      <c r="AP332" s="301"/>
      <c r="AR332" s="301"/>
      <c r="AT332" s="301"/>
      <c r="AV332" s="301"/>
      <c r="AX332" s="301"/>
      <c r="AZ332" s="301"/>
      <c r="BB332" s="301"/>
      <c r="BD332" s="301"/>
      <c r="BF332" s="301"/>
      <c r="BH332" s="301"/>
      <c r="BJ332" s="301"/>
    </row>
    <row r="333" spans="4:62" s="188" customFormat="1" ht="11.25" hidden="1" customHeight="1">
      <c r="D333" s="300"/>
      <c r="F333" s="300"/>
      <c r="H333" s="300"/>
      <c r="J333" s="300"/>
      <c r="L333" s="300"/>
      <c r="N333" s="300"/>
      <c r="P333" s="300"/>
      <c r="R333" s="300"/>
      <c r="T333" s="300"/>
      <c r="V333" s="300"/>
      <c r="X333" s="300"/>
      <c r="Z333" s="300"/>
      <c r="AB333" s="300"/>
      <c r="AD333" s="300"/>
      <c r="AF333" s="300"/>
      <c r="AI333" s="259"/>
      <c r="AL333" s="301"/>
      <c r="AN333" s="301"/>
      <c r="AP333" s="301"/>
      <c r="AR333" s="301"/>
      <c r="AT333" s="301"/>
      <c r="AV333" s="301"/>
      <c r="AX333" s="301"/>
      <c r="AZ333" s="301"/>
      <c r="BB333" s="301"/>
      <c r="BD333" s="301"/>
      <c r="BF333" s="301"/>
      <c r="BH333" s="301"/>
      <c r="BJ333" s="301"/>
    </row>
    <row r="334" spans="4:62" s="188" customFormat="1" ht="11.25" hidden="1" customHeight="1">
      <c r="D334" s="300"/>
      <c r="F334" s="300"/>
      <c r="H334" s="300"/>
      <c r="J334" s="300"/>
      <c r="L334" s="300"/>
      <c r="N334" s="300"/>
      <c r="P334" s="300"/>
      <c r="R334" s="300"/>
      <c r="T334" s="300"/>
      <c r="V334" s="300"/>
      <c r="X334" s="300"/>
      <c r="Z334" s="300"/>
      <c r="AB334" s="300"/>
      <c r="AD334" s="300"/>
      <c r="AF334" s="300"/>
      <c r="AI334" s="259"/>
      <c r="AL334" s="301"/>
      <c r="AN334" s="301"/>
      <c r="AP334" s="301"/>
      <c r="AR334" s="301"/>
      <c r="AT334" s="301"/>
      <c r="AV334" s="301"/>
      <c r="AX334" s="301"/>
      <c r="AZ334" s="301"/>
      <c r="BB334" s="301"/>
      <c r="BD334" s="301"/>
      <c r="BF334" s="301"/>
      <c r="BH334" s="301"/>
      <c r="BJ334" s="301"/>
    </row>
    <row r="335" spans="4:62" s="188" customFormat="1" ht="11.25" hidden="1" customHeight="1">
      <c r="D335" s="300"/>
      <c r="F335" s="300"/>
      <c r="H335" s="300"/>
      <c r="J335" s="300"/>
      <c r="L335" s="300"/>
      <c r="N335" s="300"/>
      <c r="P335" s="300"/>
      <c r="R335" s="300"/>
      <c r="T335" s="300"/>
      <c r="V335" s="300"/>
      <c r="X335" s="300"/>
      <c r="Z335" s="300"/>
      <c r="AB335" s="300"/>
      <c r="AD335" s="300"/>
      <c r="AF335" s="300"/>
      <c r="AI335" s="259"/>
      <c r="AL335" s="301"/>
      <c r="AN335" s="301"/>
      <c r="AP335" s="301"/>
      <c r="AR335" s="301"/>
      <c r="AT335" s="301"/>
      <c r="AV335" s="301"/>
      <c r="AX335" s="301"/>
      <c r="AZ335" s="301"/>
      <c r="BB335" s="301"/>
      <c r="BD335" s="301"/>
      <c r="BF335" s="301"/>
      <c r="BH335" s="301"/>
      <c r="BJ335" s="301"/>
    </row>
    <row r="336" spans="4:62" s="188" customFormat="1" ht="11.25" hidden="1" customHeight="1">
      <c r="D336" s="300"/>
      <c r="F336" s="300"/>
      <c r="H336" s="300"/>
      <c r="J336" s="300"/>
      <c r="L336" s="300"/>
      <c r="N336" s="300"/>
      <c r="P336" s="300"/>
      <c r="R336" s="300"/>
      <c r="T336" s="300"/>
      <c r="V336" s="300"/>
      <c r="X336" s="300"/>
      <c r="Z336" s="300"/>
      <c r="AB336" s="300"/>
      <c r="AD336" s="300"/>
      <c r="AF336" s="300"/>
      <c r="AI336" s="259"/>
      <c r="AL336" s="301"/>
      <c r="AN336" s="301"/>
      <c r="AP336" s="301"/>
      <c r="AR336" s="301"/>
      <c r="AT336" s="301"/>
      <c r="AV336" s="301"/>
      <c r="AX336" s="301"/>
      <c r="AZ336" s="301"/>
      <c r="BB336" s="301"/>
      <c r="BD336" s="301"/>
      <c r="BF336" s="301"/>
      <c r="BH336" s="301"/>
      <c r="BJ336" s="301"/>
    </row>
    <row r="337" spans="4:62" s="188" customFormat="1" ht="11.25" hidden="1" customHeight="1">
      <c r="D337" s="300"/>
      <c r="F337" s="300"/>
      <c r="H337" s="300"/>
      <c r="J337" s="300"/>
      <c r="L337" s="300"/>
      <c r="N337" s="300"/>
      <c r="P337" s="300"/>
      <c r="R337" s="300"/>
      <c r="T337" s="300"/>
      <c r="V337" s="300"/>
      <c r="X337" s="300"/>
      <c r="Z337" s="300"/>
      <c r="AB337" s="300"/>
      <c r="AD337" s="300"/>
      <c r="AF337" s="300"/>
      <c r="AI337" s="259"/>
      <c r="AL337" s="301"/>
      <c r="AN337" s="301"/>
      <c r="AP337" s="301"/>
      <c r="AR337" s="301"/>
      <c r="AT337" s="301"/>
      <c r="AV337" s="301"/>
      <c r="AX337" s="301"/>
      <c r="AZ337" s="301"/>
      <c r="BB337" s="301"/>
      <c r="BD337" s="301"/>
      <c r="BF337" s="301"/>
      <c r="BH337" s="301"/>
      <c r="BJ337" s="301"/>
    </row>
    <row r="338" spans="4:62" s="188" customFormat="1" ht="11.25" hidden="1" customHeight="1">
      <c r="D338" s="300"/>
      <c r="F338" s="300"/>
      <c r="H338" s="300"/>
      <c r="J338" s="300"/>
      <c r="L338" s="300"/>
      <c r="N338" s="300"/>
      <c r="P338" s="300"/>
      <c r="R338" s="300"/>
      <c r="T338" s="300"/>
      <c r="V338" s="300"/>
      <c r="X338" s="300"/>
      <c r="Z338" s="300"/>
      <c r="AB338" s="300"/>
      <c r="AD338" s="300"/>
      <c r="AF338" s="300"/>
      <c r="AI338" s="259"/>
      <c r="AL338" s="301"/>
      <c r="AN338" s="301"/>
      <c r="AP338" s="301"/>
      <c r="AR338" s="301"/>
      <c r="AT338" s="301"/>
      <c r="AV338" s="301"/>
      <c r="AX338" s="301"/>
      <c r="AZ338" s="301"/>
      <c r="BB338" s="301"/>
      <c r="BD338" s="301"/>
      <c r="BF338" s="301"/>
      <c r="BH338" s="301"/>
      <c r="BJ338" s="301"/>
    </row>
    <row r="339" spans="4:62" s="188" customFormat="1" ht="11.25" hidden="1" customHeight="1">
      <c r="D339" s="300"/>
      <c r="F339" s="300"/>
      <c r="H339" s="300"/>
      <c r="J339" s="300"/>
      <c r="L339" s="300"/>
      <c r="N339" s="300"/>
      <c r="P339" s="300"/>
      <c r="R339" s="300"/>
      <c r="T339" s="300"/>
      <c r="V339" s="300"/>
      <c r="X339" s="300"/>
      <c r="Z339" s="300"/>
      <c r="AB339" s="300"/>
      <c r="AD339" s="300"/>
      <c r="AF339" s="300"/>
      <c r="AI339" s="259"/>
      <c r="AL339" s="301"/>
      <c r="AN339" s="301"/>
      <c r="AP339" s="301"/>
      <c r="AR339" s="301"/>
      <c r="AT339" s="301"/>
      <c r="AV339" s="301"/>
      <c r="AX339" s="301"/>
      <c r="AZ339" s="301"/>
      <c r="BB339" s="301"/>
      <c r="BD339" s="301"/>
      <c r="BF339" s="301"/>
      <c r="BH339" s="301"/>
      <c r="BJ339" s="301"/>
    </row>
    <row r="340" spans="4:62" s="188" customFormat="1" ht="11.25" hidden="1" customHeight="1">
      <c r="D340" s="300"/>
      <c r="F340" s="300"/>
      <c r="H340" s="300"/>
      <c r="J340" s="300"/>
      <c r="L340" s="300"/>
      <c r="N340" s="300"/>
      <c r="P340" s="300"/>
      <c r="R340" s="300"/>
      <c r="T340" s="300"/>
      <c r="V340" s="300"/>
      <c r="X340" s="300"/>
      <c r="Z340" s="300"/>
      <c r="AB340" s="300"/>
      <c r="AD340" s="300"/>
      <c r="AF340" s="300"/>
      <c r="AI340" s="259"/>
      <c r="AL340" s="301"/>
      <c r="AN340" s="301"/>
      <c r="AP340" s="301"/>
      <c r="AR340" s="301"/>
      <c r="AT340" s="301"/>
      <c r="AV340" s="301"/>
      <c r="AX340" s="301"/>
      <c r="AZ340" s="301"/>
      <c r="BB340" s="301"/>
      <c r="BD340" s="301"/>
      <c r="BF340" s="301"/>
      <c r="BH340" s="301"/>
      <c r="BJ340" s="301"/>
    </row>
    <row r="341" spans="4:62" s="188" customFormat="1" ht="11.25" hidden="1" customHeight="1">
      <c r="D341" s="300"/>
      <c r="F341" s="300"/>
      <c r="H341" s="300"/>
      <c r="J341" s="300"/>
      <c r="L341" s="300"/>
      <c r="N341" s="300"/>
      <c r="P341" s="300"/>
      <c r="R341" s="300"/>
      <c r="T341" s="300"/>
      <c r="V341" s="300"/>
      <c r="X341" s="300"/>
      <c r="Z341" s="300"/>
      <c r="AB341" s="300"/>
      <c r="AD341" s="300"/>
      <c r="AF341" s="300"/>
      <c r="AI341" s="259"/>
      <c r="AL341" s="301"/>
      <c r="AN341" s="301"/>
      <c r="AP341" s="301"/>
      <c r="AR341" s="301"/>
      <c r="AT341" s="301"/>
      <c r="AV341" s="301"/>
      <c r="AX341" s="301"/>
      <c r="AZ341" s="301"/>
      <c r="BB341" s="301"/>
      <c r="BD341" s="301"/>
      <c r="BF341" s="301"/>
      <c r="BH341" s="301"/>
      <c r="BJ341" s="301"/>
    </row>
    <row r="342" spans="4:62" s="188" customFormat="1" ht="11.25" hidden="1" customHeight="1">
      <c r="D342" s="300"/>
      <c r="F342" s="300"/>
      <c r="H342" s="300"/>
      <c r="J342" s="300"/>
      <c r="L342" s="300"/>
      <c r="N342" s="300"/>
      <c r="P342" s="300"/>
      <c r="R342" s="300"/>
      <c r="T342" s="300"/>
      <c r="V342" s="300"/>
      <c r="X342" s="300"/>
      <c r="Z342" s="300"/>
      <c r="AB342" s="300"/>
      <c r="AD342" s="300"/>
      <c r="AF342" s="300"/>
      <c r="AI342" s="259"/>
      <c r="AL342" s="301"/>
      <c r="AN342" s="301"/>
      <c r="AP342" s="301"/>
      <c r="AR342" s="301"/>
      <c r="AT342" s="301"/>
      <c r="AV342" s="301"/>
      <c r="AX342" s="301"/>
      <c r="AZ342" s="301"/>
      <c r="BB342" s="301"/>
      <c r="BD342" s="301"/>
      <c r="BF342" s="301"/>
      <c r="BH342" s="301"/>
      <c r="BJ342" s="301"/>
    </row>
    <row r="343" spans="4:62" s="188" customFormat="1" ht="11.25" hidden="1" customHeight="1">
      <c r="D343" s="300"/>
      <c r="F343" s="300"/>
      <c r="H343" s="300"/>
      <c r="J343" s="300"/>
      <c r="L343" s="300"/>
      <c r="N343" s="300"/>
      <c r="P343" s="300"/>
      <c r="R343" s="300"/>
      <c r="T343" s="300"/>
      <c r="V343" s="300"/>
      <c r="X343" s="300"/>
      <c r="Z343" s="300"/>
      <c r="AB343" s="300"/>
      <c r="AD343" s="300"/>
      <c r="AF343" s="300"/>
      <c r="AI343" s="259"/>
      <c r="AL343" s="301"/>
      <c r="AN343" s="301"/>
      <c r="AP343" s="301"/>
      <c r="AR343" s="301"/>
      <c r="AT343" s="301"/>
      <c r="AV343" s="301"/>
      <c r="AX343" s="301"/>
      <c r="AZ343" s="301"/>
      <c r="BB343" s="301"/>
      <c r="BD343" s="301"/>
      <c r="BF343" s="301"/>
      <c r="BH343" s="301"/>
      <c r="BJ343" s="301"/>
    </row>
    <row r="344" spans="4:62" s="188" customFormat="1" ht="11.25" hidden="1" customHeight="1">
      <c r="D344" s="300"/>
      <c r="F344" s="300"/>
      <c r="H344" s="300"/>
      <c r="J344" s="300"/>
      <c r="L344" s="300"/>
      <c r="N344" s="300"/>
      <c r="P344" s="300"/>
      <c r="R344" s="300"/>
      <c r="T344" s="300"/>
      <c r="V344" s="300"/>
      <c r="X344" s="300"/>
      <c r="Z344" s="300"/>
      <c r="AB344" s="300"/>
      <c r="AD344" s="300"/>
      <c r="AF344" s="300"/>
      <c r="AI344" s="259"/>
      <c r="AL344" s="301"/>
      <c r="AN344" s="301"/>
      <c r="AP344" s="301"/>
      <c r="AR344" s="301"/>
      <c r="AT344" s="301"/>
      <c r="AV344" s="301"/>
      <c r="AX344" s="301"/>
      <c r="AZ344" s="301"/>
      <c r="BB344" s="301"/>
      <c r="BD344" s="301"/>
      <c r="BF344" s="301"/>
      <c r="BH344" s="301"/>
      <c r="BJ344" s="301"/>
    </row>
    <row r="345" spans="4:62" s="188" customFormat="1" ht="11.25" hidden="1" customHeight="1">
      <c r="D345" s="300"/>
      <c r="F345" s="300"/>
      <c r="H345" s="300"/>
      <c r="J345" s="300"/>
      <c r="L345" s="300"/>
      <c r="N345" s="300"/>
      <c r="P345" s="300"/>
      <c r="R345" s="300"/>
      <c r="T345" s="300"/>
      <c r="V345" s="300"/>
      <c r="X345" s="300"/>
      <c r="Z345" s="300"/>
      <c r="AB345" s="300"/>
      <c r="AD345" s="300"/>
      <c r="AF345" s="300"/>
      <c r="AI345" s="259"/>
      <c r="AL345" s="301"/>
      <c r="AN345" s="301"/>
      <c r="AP345" s="301"/>
      <c r="AR345" s="301"/>
      <c r="AT345" s="301"/>
      <c r="AV345" s="301"/>
      <c r="AX345" s="301"/>
      <c r="AZ345" s="301"/>
      <c r="BB345" s="301"/>
      <c r="BD345" s="301"/>
      <c r="BF345" s="301"/>
      <c r="BH345" s="301"/>
      <c r="BJ345" s="301"/>
    </row>
    <row r="346" spans="4:62" s="188" customFormat="1" ht="11.25" hidden="1" customHeight="1">
      <c r="D346" s="300"/>
      <c r="F346" s="300"/>
      <c r="H346" s="300"/>
      <c r="J346" s="300"/>
      <c r="L346" s="300"/>
      <c r="N346" s="300"/>
      <c r="P346" s="300"/>
      <c r="R346" s="300"/>
      <c r="T346" s="300"/>
      <c r="V346" s="300"/>
      <c r="X346" s="300"/>
      <c r="Z346" s="300"/>
      <c r="AB346" s="300"/>
      <c r="AD346" s="300"/>
      <c r="AF346" s="300"/>
      <c r="AI346" s="259"/>
      <c r="AL346" s="301"/>
      <c r="AN346" s="301"/>
      <c r="AP346" s="301"/>
      <c r="AR346" s="301"/>
      <c r="AT346" s="301"/>
      <c r="AV346" s="301"/>
      <c r="AX346" s="301"/>
      <c r="AZ346" s="301"/>
      <c r="BB346" s="301"/>
      <c r="BD346" s="301"/>
      <c r="BF346" s="301"/>
      <c r="BH346" s="301"/>
      <c r="BJ346" s="301"/>
    </row>
    <row r="347" spans="4:62" s="188" customFormat="1" ht="11.25" hidden="1" customHeight="1">
      <c r="D347" s="300"/>
      <c r="F347" s="300"/>
      <c r="H347" s="300"/>
      <c r="J347" s="300"/>
      <c r="L347" s="300"/>
      <c r="N347" s="300"/>
      <c r="P347" s="300"/>
      <c r="R347" s="300"/>
      <c r="T347" s="300"/>
      <c r="V347" s="300"/>
      <c r="X347" s="300"/>
      <c r="Z347" s="300"/>
      <c r="AB347" s="300"/>
      <c r="AD347" s="300"/>
      <c r="AF347" s="300"/>
      <c r="AI347" s="259"/>
      <c r="AL347" s="301"/>
      <c r="AN347" s="301"/>
      <c r="AP347" s="301"/>
      <c r="AR347" s="301"/>
      <c r="AT347" s="301"/>
      <c r="AV347" s="301"/>
      <c r="AX347" s="301"/>
      <c r="AZ347" s="301"/>
      <c r="BB347" s="301"/>
      <c r="BD347" s="301"/>
      <c r="BF347" s="301"/>
      <c r="BH347" s="301"/>
      <c r="BJ347" s="301"/>
    </row>
    <row r="348" spans="4:62" s="188" customFormat="1" ht="11.25" hidden="1" customHeight="1">
      <c r="D348" s="300"/>
      <c r="F348" s="300"/>
      <c r="H348" s="300"/>
      <c r="J348" s="300"/>
      <c r="L348" s="300"/>
      <c r="N348" s="300"/>
      <c r="P348" s="300"/>
      <c r="R348" s="300"/>
      <c r="T348" s="300"/>
      <c r="V348" s="300"/>
      <c r="X348" s="300"/>
      <c r="Z348" s="300"/>
      <c r="AB348" s="300"/>
      <c r="AD348" s="300"/>
      <c r="AF348" s="300"/>
      <c r="AI348" s="259"/>
      <c r="AL348" s="301"/>
      <c r="AN348" s="301"/>
      <c r="AP348" s="301"/>
      <c r="AR348" s="301"/>
      <c r="AT348" s="301"/>
      <c r="AV348" s="301"/>
      <c r="AX348" s="301"/>
      <c r="AZ348" s="301"/>
      <c r="BB348" s="301"/>
      <c r="BD348" s="301"/>
      <c r="BF348" s="301"/>
      <c r="BH348" s="301"/>
      <c r="BJ348" s="301"/>
    </row>
    <row r="349" spans="4:62" s="188" customFormat="1" ht="11.25" hidden="1" customHeight="1">
      <c r="D349" s="300"/>
      <c r="F349" s="300"/>
      <c r="H349" s="300"/>
      <c r="J349" s="300"/>
      <c r="L349" s="300"/>
      <c r="N349" s="300"/>
      <c r="P349" s="300"/>
      <c r="R349" s="300"/>
      <c r="T349" s="300"/>
      <c r="V349" s="300"/>
      <c r="X349" s="300"/>
      <c r="Z349" s="300"/>
      <c r="AB349" s="300"/>
      <c r="AD349" s="300"/>
      <c r="AF349" s="300"/>
      <c r="AI349" s="259"/>
      <c r="AL349" s="301"/>
      <c r="AN349" s="301"/>
      <c r="AP349" s="301"/>
      <c r="AR349" s="301"/>
      <c r="AT349" s="301"/>
      <c r="AV349" s="301"/>
      <c r="AX349" s="301"/>
      <c r="AZ349" s="301"/>
      <c r="BB349" s="301"/>
      <c r="BD349" s="301"/>
      <c r="BF349" s="301"/>
      <c r="BH349" s="301"/>
      <c r="BJ349" s="301"/>
    </row>
    <row r="350" spans="4:62" s="188" customFormat="1" ht="11.25" hidden="1" customHeight="1">
      <c r="D350" s="300"/>
      <c r="F350" s="300"/>
      <c r="H350" s="300"/>
      <c r="J350" s="300"/>
      <c r="L350" s="300"/>
      <c r="N350" s="300"/>
      <c r="P350" s="300"/>
      <c r="R350" s="300"/>
      <c r="T350" s="300"/>
      <c r="V350" s="300"/>
      <c r="X350" s="300"/>
      <c r="Z350" s="300"/>
      <c r="AB350" s="300"/>
      <c r="AD350" s="300"/>
      <c r="AF350" s="300"/>
      <c r="AI350" s="259"/>
      <c r="AL350" s="301"/>
      <c r="AN350" s="301"/>
      <c r="AP350" s="301"/>
      <c r="AR350" s="301"/>
      <c r="AT350" s="301"/>
      <c r="AV350" s="301"/>
      <c r="AX350" s="301"/>
      <c r="AZ350" s="301"/>
      <c r="BB350" s="301"/>
      <c r="BD350" s="301"/>
      <c r="BF350" s="301"/>
      <c r="BH350" s="301"/>
      <c r="BJ350" s="301"/>
    </row>
    <row r="351" spans="4:62" s="188" customFormat="1" ht="11.25" hidden="1" customHeight="1">
      <c r="D351" s="300"/>
      <c r="F351" s="300"/>
      <c r="H351" s="300"/>
      <c r="J351" s="300"/>
      <c r="L351" s="300"/>
      <c r="N351" s="300"/>
      <c r="P351" s="300"/>
      <c r="R351" s="300"/>
      <c r="T351" s="300"/>
      <c r="V351" s="300"/>
      <c r="X351" s="300"/>
      <c r="Z351" s="300"/>
      <c r="AB351" s="300"/>
      <c r="AD351" s="300"/>
      <c r="AF351" s="300"/>
      <c r="AI351" s="259"/>
      <c r="AL351" s="301"/>
      <c r="AN351" s="301"/>
      <c r="AP351" s="301"/>
      <c r="AR351" s="301"/>
      <c r="AT351" s="301"/>
      <c r="AV351" s="301"/>
      <c r="AX351" s="301"/>
      <c r="AZ351" s="301"/>
      <c r="BB351" s="301"/>
      <c r="BD351" s="301"/>
      <c r="BF351" s="301"/>
      <c r="BH351" s="301"/>
      <c r="BJ351" s="301"/>
    </row>
    <row r="352" spans="4:62" s="188" customFormat="1" ht="11.25" hidden="1" customHeight="1">
      <c r="D352" s="300"/>
      <c r="F352" s="300"/>
      <c r="H352" s="300"/>
      <c r="J352" s="300"/>
      <c r="L352" s="300"/>
      <c r="N352" s="300"/>
      <c r="P352" s="300"/>
      <c r="R352" s="300"/>
      <c r="T352" s="300"/>
      <c r="V352" s="300"/>
      <c r="X352" s="300"/>
      <c r="Z352" s="300"/>
      <c r="AB352" s="300"/>
      <c r="AD352" s="300"/>
      <c r="AF352" s="300"/>
      <c r="AI352" s="259"/>
      <c r="AL352" s="301"/>
      <c r="AN352" s="301"/>
      <c r="AP352" s="301"/>
      <c r="AR352" s="301"/>
      <c r="AT352" s="301"/>
      <c r="AV352" s="301"/>
      <c r="AX352" s="301"/>
      <c r="AZ352" s="301"/>
      <c r="BB352" s="301"/>
      <c r="BD352" s="301"/>
      <c r="BF352" s="301"/>
      <c r="BH352" s="301"/>
      <c r="BJ352" s="301"/>
    </row>
    <row r="353" spans="4:62" s="188" customFormat="1" ht="11.25" hidden="1" customHeight="1">
      <c r="D353" s="300"/>
      <c r="F353" s="300"/>
      <c r="H353" s="300"/>
      <c r="J353" s="300"/>
      <c r="L353" s="300"/>
      <c r="N353" s="300"/>
      <c r="P353" s="300"/>
      <c r="R353" s="300"/>
      <c r="T353" s="300"/>
      <c r="V353" s="300"/>
      <c r="X353" s="300"/>
      <c r="Z353" s="300"/>
      <c r="AB353" s="300"/>
      <c r="AD353" s="300"/>
      <c r="AF353" s="300"/>
      <c r="AI353" s="259"/>
      <c r="AL353" s="301"/>
      <c r="AN353" s="301"/>
      <c r="AP353" s="301"/>
      <c r="AR353" s="301"/>
      <c r="AT353" s="301"/>
      <c r="AV353" s="301"/>
      <c r="AX353" s="301"/>
      <c r="AZ353" s="301"/>
      <c r="BB353" s="301"/>
      <c r="BD353" s="301"/>
      <c r="BF353" s="301"/>
      <c r="BH353" s="301"/>
      <c r="BJ353" s="301"/>
    </row>
    <row r="354" spans="4:62" s="188" customFormat="1" ht="11.25" hidden="1" customHeight="1">
      <c r="D354" s="300"/>
      <c r="F354" s="300"/>
      <c r="H354" s="300"/>
      <c r="J354" s="300"/>
      <c r="L354" s="300"/>
      <c r="N354" s="300"/>
      <c r="P354" s="300"/>
      <c r="R354" s="300"/>
      <c r="T354" s="300"/>
      <c r="V354" s="300"/>
      <c r="X354" s="300"/>
      <c r="Z354" s="300"/>
      <c r="AB354" s="300"/>
      <c r="AD354" s="300"/>
      <c r="AF354" s="300"/>
      <c r="AI354" s="259"/>
      <c r="AL354" s="301"/>
      <c r="AN354" s="301"/>
      <c r="AP354" s="301"/>
      <c r="AR354" s="301"/>
      <c r="AT354" s="301"/>
      <c r="AV354" s="301"/>
      <c r="AX354" s="301"/>
      <c r="AZ354" s="301"/>
      <c r="BB354" s="301"/>
      <c r="BD354" s="301"/>
      <c r="BF354" s="301"/>
      <c r="BH354" s="301"/>
      <c r="BJ354" s="301"/>
    </row>
    <row r="355" spans="4:62" s="188" customFormat="1" ht="11.25" hidden="1" customHeight="1">
      <c r="D355" s="300"/>
      <c r="F355" s="300"/>
      <c r="H355" s="300"/>
      <c r="J355" s="300"/>
      <c r="L355" s="300"/>
      <c r="N355" s="300"/>
      <c r="P355" s="300"/>
      <c r="R355" s="300"/>
      <c r="T355" s="300"/>
      <c r="V355" s="300"/>
      <c r="X355" s="300"/>
      <c r="Z355" s="300"/>
      <c r="AB355" s="300"/>
      <c r="AD355" s="300"/>
      <c r="AF355" s="300"/>
      <c r="AI355" s="259"/>
      <c r="AL355" s="301"/>
      <c r="AN355" s="301"/>
      <c r="AP355" s="301"/>
      <c r="AR355" s="301"/>
      <c r="AT355" s="301"/>
      <c r="AV355" s="301"/>
      <c r="AX355" s="301"/>
      <c r="AZ355" s="301"/>
      <c r="BB355" s="301"/>
      <c r="BD355" s="301"/>
      <c r="BF355" s="301"/>
      <c r="BH355" s="301"/>
      <c r="BJ355" s="301"/>
    </row>
    <row r="356" spans="4:62" s="188" customFormat="1" ht="11.25" hidden="1" customHeight="1">
      <c r="D356" s="300"/>
      <c r="F356" s="300"/>
      <c r="H356" s="300"/>
      <c r="J356" s="300"/>
      <c r="L356" s="300"/>
      <c r="N356" s="300"/>
      <c r="P356" s="300"/>
      <c r="R356" s="300"/>
      <c r="T356" s="300"/>
      <c r="V356" s="300"/>
      <c r="X356" s="300"/>
      <c r="Z356" s="300"/>
      <c r="AB356" s="300"/>
      <c r="AD356" s="300"/>
      <c r="AF356" s="300"/>
      <c r="AI356" s="259"/>
      <c r="AL356" s="301"/>
      <c r="AN356" s="301"/>
      <c r="AP356" s="301"/>
      <c r="AR356" s="301"/>
      <c r="AT356" s="301"/>
      <c r="AV356" s="301"/>
      <c r="AX356" s="301"/>
      <c r="AZ356" s="301"/>
      <c r="BB356" s="301"/>
      <c r="BD356" s="301"/>
      <c r="BF356" s="301"/>
      <c r="BH356" s="301"/>
      <c r="BJ356" s="301"/>
    </row>
    <row r="357" spans="4:62" s="188" customFormat="1" ht="11.25" hidden="1" customHeight="1">
      <c r="D357" s="300"/>
      <c r="F357" s="300"/>
      <c r="H357" s="300"/>
      <c r="J357" s="300"/>
      <c r="L357" s="300"/>
      <c r="N357" s="300"/>
      <c r="P357" s="300"/>
      <c r="R357" s="300"/>
      <c r="T357" s="300"/>
      <c r="V357" s="300"/>
      <c r="X357" s="300"/>
      <c r="Z357" s="300"/>
      <c r="AB357" s="300"/>
      <c r="AD357" s="300"/>
      <c r="AF357" s="300"/>
      <c r="AI357" s="259"/>
      <c r="AL357" s="301"/>
      <c r="AN357" s="301"/>
      <c r="AP357" s="301"/>
      <c r="AR357" s="301"/>
      <c r="AT357" s="301"/>
      <c r="AV357" s="301"/>
      <c r="AX357" s="301"/>
      <c r="AZ357" s="301"/>
      <c r="BB357" s="301"/>
      <c r="BD357" s="301"/>
      <c r="BF357" s="301"/>
      <c r="BH357" s="301"/>
      <c r="BJ357" s="301"/>
    </row>
    <row r="358" spans="4:62" s="188" customFormat="1" ht="11.25" hidden="1" customHeight="1">
      <c r="D358" s="300"/>
      <c r="F358" s="300"/>
      <c r="H358" s="300"/>
      <c r="J358" s="300"/>
      <c r="L358" s="300"/>
      <c r="N358" s="300"/>
      <c r="P358" s="300"/>
      <c r="R358" s="300"/>
      <c r="T358" s="300"/>
      <c r="V358" s="300"/>
      <c r="X358" s="300"/>
      <c r="Z358" s="300"/>
      <c r="AB358" s="300"/>
      <c r="AD358" s="300"/>
      <c r="AF358" s="300"/>
      <c r="AI358" s="259"/>
      <c r="AL358" s="301"/>
      <c r="AN358" s="301"/>
      <c r="AP358" s="301"/>
      <c r="AR358" s="301"/>
      <c r="AT358" s="301"/>
      <c r="AV358" s="301"/>
      <c r="AX358" s="301"/>
      <c r="AZ358" s="301"/>
      <c r="BB358" s="301"/>
      <c r="BD358" s="301"/>
      <c r="BF358" s="301"/>
      <c r="BH358" s="301"/>
      <c r="BJ358" s="301"/>
    </row>
    <row r="359" spans="4:62" s="188" customFormat="1" ht="11.25" hidden="1" customHeight="1">
      <c r="D359" s="300"/>
      <c r="F359" s="300"/>
      <c r="H359" s="300"/>
      <c r="J359" s="300"/>
      <c r="L359" s="300"/>
      <c r="N359" s="300"/>
      <c r="P359" s="300"/>
      <c r="R359" s="300"/>
      <c r="T359" s="300"/>
      <c r="V359" s="300"/>
      <c r="X359" s="300"/>
      <c r="Z359" s="300"/>
      <c r="AB359" s="300"/>
      <c r="AD359" s="300"/>
      <c r="AF359" s="300"/>
      <c r="AI359" s="259"/>
      <c r="AL359" s="301"/>
      <c r="AN359" s="301"/>
      <c r="AP359" s="301"/>
      <c r="AR359" s="301"/>
      <c r="AT359" s="301"/>
      <c r="AV359" s="301"/>
      <c r="AX359" s="301"/>
      <c r="AZ359" s="301"/>
      <c r="BB359" s="301"/>
      <c r="BD359" s="301"/>
      <c r="BF359" s="301"/>
      <c r="BH359" s="301"/>
      <c r="BJ359" s="301"/>
    </row>
    <row r="360" spans="4:62" s="188" customFormat="1" ht="11.25" hidden="1" customHeight="1">
      <c r="D360" s="300"/>
      <c r="F360" s="300"/>
      <c r="H360" s="300"/>
      <c r="J360" s="300"/>
      <c r="L360" s="300"/>
      <c r="N360" s="300"/>
      <c r="P360" s="300"/>
      <c r="R360" s="300"/>
      <c r="T360" s="300"/>
      <c r="V360" s="300"/>
      <c r="X360" s="300"/>
      <c r="Z360" s="300"/>
      <c r="AB360" s="300"/>
      <c r="AD360" s="300"/>
      <c r="AF360" s="300"/>
      <c r="AI360" s="259"/>
      <c r="AL360" s="301"/>
      <c r="AN360" s="301"/>
      <c r="AP360" s="301"/>
      <c r="AR360" s="301"/>
      <c r="AT360" s="301"/>
      <c r="AV360" s="301"/>
      <c r="AX360" s="301"/>
      <c r="AZ360" s="301"/>
      <c r="BB360" s="301"/>
      <c r="BD360" s="301"/>
      <c r="BF360" s="301"/>
      <c r="BH360" s="301"/>
      <c r="BJ360" s="301"/>
    </row>
    <row r="361" spans="4:62" s="188" customFormat="1" ht="11.25" hidden="1" customHeight="1">
      <c r="D361" s="300"/>
      <c r="F361" s="300"/>
      <c r="H361" s="300"/>
      <c r="J361" s="300"/>
      <c r="L361" s="300"/>
      <c r="N361" s="300"/>
      <c r="P361" s="300"/>
      <c r="R361" s="300"/>
      <c r="T361" s="300"/>
      <c r="V361" s="300"/>
      <c r="X361" s="300"/>
      <c r="Z361" s="300"/>
      <c r="AB361" s="300"/>
      <c r="AD361" s="300"/>
      <c r="AF361" s="300"/>
      <c r="AI361" s="259"/>
      <c r="AL361" s="301"/>
      <c r="AN361" s="301"/>
      <c r="AP361" s="301"/>
      <c r="AR361" s="301"/>
      <c r="AT361" s="301"/>
      <c r="AV361" s="301"/>
      <c r="AX361" s="301"/>
      <c r="AZ361" s="301"/>
      <c r="BB361" s="301"/>
      <c r="BD361" s="301"/>
      <c r="BF361" s="301"/>
      <c r="BH361" s="301"/>
      <c r="BJ361" s="301"/>
    </row>
    <row r="362" spans="4:62" s="188" customFormat="1" ht="11.25" hidden="1" customHeight="1">
      <c r="D362" s="300"/>
      <c r="F362" s="300"/>
      <c r="H362" s="300"/>
      <c r="J362" s="300"/>
      <c r="L362" s="300"/>
      <c r="N362" s="300"/>
      <c r="P362" s="300"/>
      <c r="R362" s="300"/>
      <c r="T362" s="300"/>
      <c r="V362" s="300"/>
      <c r="X362" s="300"/>
      <c r="Z362" s="300"/>
      <c r="AB362" s="300"/>
      <c r="AD362" s="300"/>
      <c r="AF362" s="300"/>
      <c r="AI362" s="259"/>
      <c r="AL362" s="301"/>
      <c r="AN362" s="301"/>
      <c r="AP362" s="301"/>
      <c r="AR362" s="301"/>
      <c r="AT362" s="301"/>
      <c r="AV362" s="301"/>
      <c r="AX362" s="301"/>
      <c r="AZ362" s="301"/>
      <c r="BB362" s="301"/>
      <c r="BD362" s="301"/>
      <c r="BF362" s="301"/>
      <c r="BH362" s="301"/>
      <c r="BJ362" s="301"/>
    </row>
    <row r="363" spans="4:62" s="188" customFormat="1" ht="11.25" hidden="1" customHeight="1">
      <c r="D363" s="300"/>
      <c r="F363" s="300"/>
      <c r="H363" s="300"/>
      <c r="J363" s="300"/>
      <c r="L363" s="300"/>
      <c r="N363" s="300"/>
      <c r="P363" s="300"/>
      <c r="R363" s="300"/>
      <c r="T363" s="300"/>
      <c r="V363" s="300"/>
      <c r="X363" s="300"/>
      <c r="Z363" s="300"/>
      <c r="AB363" s="300"/>
      <c r="AD363" s="300"/>
      <c r="AF363" s="300"/>
      <c r="AI363" s="259"/>
      <c r="AL363" s="301"/>
      <c r="AN363" s="301"/>
      <c r="AP363" s="301"/>
      <c r="AR363" s="301"/>
      <c r="AT363" s="301"/>
      <c r="AV363" s="301"/>
      <c r="AX363" s="301"/>
      <c r="AZ363" s="301"/>
      <c r="BB363" s="301"/>
      <c r="BD363" s="301"/>
      <c r="BF363" s="301"/>
      <c r="BH363" s="301"/>
      <c r="BJ363" s="301"/>
    </row>
    <row r="364" spans="4:62" s="188" customFormat="1" ht="11.25" hidden="1" customHeight="1">
      <c r="D364" s="300"/>
      <c r="F364" s="300"/>
      <c r="H364" s="300"/>
      <c r="J364" s="300"/>
      <c r="L364" s="300"/>
      <c r="N364" s="300"/>
      <c r="P364" s="300"/>
      <c r="R364" s="300"/>
      <c r="T364" s="300"/>
      <c r="V364" s="300"/>
      <c r="X364" s="300"/>
      <c r="Z364" s="300"/>
      <c r="AB364" s="300"/>
      <c r="AD364" s="300"/>
      <c r="AF364" s="300"/>
      <c r="AI364" s="259"/>
      <c r="AL364" s="301"/>
      <c r="AN364" s="301"/>
      <c r="AP364" s="301"/>
      <c r="AR364" s="301"/>
      <c r="AT364" s="301"/>
      <c r="AV364" s="301"/>
      <c r="AX364" s="301"/>
      <c r="AZ364" s="301"/>
      <c r="BB364" s="301"/>
      <c r="BD364" s="301"/>
      <c r="BF364" s="301"/>
      <c r="BH364" s="301"/>
      <c r="BJ364" s="301"/>
    </row>
    <row r="365" spans="4:62" s="188" customFormat="1" ht="11.25" hidden="1" customHeight="1">
      <c r="D365" s="300"/>
      <c r="F365" s="300"/>
      <c r="H365" s="300"/>
      <c r="J365" s="300"/>
      <c r="L365" s="300"/>
      <c r="N365" s="300"/>
      <c r="P365" s="300"/>
      <c r="R365" s="300"/>
      <c r="T365" s="300"/>
      <c r="V365" s="300"/>
      <c r="X365" s="300"/>
      <c r="Z365" s="300"/>
      <c r="AB365" s="300"/>
      <c r="AD365" s="300"/>
      <c r="AF365" s="300"/>
      <c r="AI365" s="259"/>
      <c r="AL365" s="301"/>
      <c r="AN365" s="301"/>
      <c r="AP365" s="301"/>
      <c r="AR365" s="301"/>
      <c r="AT365" s="301"/>
      <c r="AV365" s="301"/>
      <c r="AX365" s="301"/>
      <c r="AZ365" s="301"/>
      <c r="BB365" s="301"/>
      <c r="BD365" s="301"/>
      <c r="BF365" s="301"/>
      <c r="BH365" s="301"/>
      <c r="BJ365" s="301"/>
    </row>
    <row r="366" spans="4:62" s="188" customFormat="1" ht="11.25" hidden="1" customHeight="1">
      <c r="D366" s="300"/>
      <c r="F366" s="300"/>
      <c r="H366" s="300"/>
      <c r="J366" s="300"/>
      <c r="L366" s="300"/>
      <c r="N366" s="300"/>
      <c r="P366" s="300"/>
      <c r="R366" s="300"/>
      <c r="T366" s="300"/>
      <c r="V366" s="300"/>
      <c r="X366" s="300"/>
      <c r="Z366" s="300"/>
      <c r="AB366" s="300"/>
      <c r="AD366" s="300"/>
      <c r="AF366" s="300"/>
      <c r="AI366" s="259"/>
      <c r="AL366" s="301"/>
      <c r="AN366" s="301"/>
      <c r="AP366" s="301"/>
      <c r="AR366" s="301"/>
      <c r="AT366" s="301"/>
      <c r="AV366" s="301"/>
      <c r="AX366" s="301"/>
      <c r="AZ366" s="301"/>
      <c r="BB366" s="301"/>
      <c r="BD366" s="301"/>
      <c r="BF366" s="301"/>
      <c r="BH366" s="301"/>
      <c r="BJ366" s="301"/>
    </row>
    <row r="367" spans="4:62" s="188" customFormat="1" ht="11.25" hidden="1" customHeight="1">
      <c r="D367" s="300"/>
      <c r="F367" s="300"/>
      <c r="H367" s="300"/>
      <c r="J367" s="300"/>
      <c r="L367" s="300"/>
      <c r="N367" s="300"/>
      <c r="P367" s="300"/>
      <c r="R367" s="300"/>
      <c r="T367" s="300"/>
      <c r="V367" s="300"/>
      <c r="X367" s="300"/>
      <c r="Z367" s="300"/>
      <c r="AB367" s="300"/>
      <c r="AD367" s="300"/>
      <c r="AF367" s="300"/>
      <c r="AI367" s="259"/>
      <c r="AL367" s="301"/>
      <c r="AN367" s="301"/>
      <c r="AP367" s="301"/>
      <c r="AR367" s="301"/>
      <c r="AT367" s="301"/>
      <c r="AV367" s="301"/>
      <c r="AX367" s="301"/>
      <c r="AZ367" s="301"/>
      <c r="BB367" s="301"/>
      <c r="BD367" s="301"/>
      <c r="BF367" s="301"/>
      <c r="BH367" s="301"/>
      <c r="BJ367" s="301"/>
    </row>
    <row r="368" spans="4:62" s="188" customFormat="1" ht="11.25" hidden="1" customHeight="1">
      <c r="D368" s="300"/>
      <c r="F368" s="300"/>
      <c r="H368" s="300"/>
      <c r="J368" s="300"/>
      <c r="L368" s="300"/>
      <c r="N368" s="300"/>
      <c r="P368" s="300"/>
      <c r="R368" s="300"/>
      <c r="T368" s="300"/>
      <c r="V368" s="300"/>
      <c r="X368" s="300"/>
      <c r="Z368" s="300"/>
      <c r="AB368" s="300"/>
      <c r="AD368" s="300"/>
      <c r="AF368" s="300"/>
      <c r="AI368" s="259"/>
      <c r="AL368" s="301"/>
      <c r="AN368" s="301"/>
      <c r="AP368" s="301"/>
      <c r="AR368" s="301"/>
      <c r="AT368" s="301"/>
      <c r="AV368" s="301"/>
      <c r="AX368" s="301"/>
      <c r="AZ368" s="301"/>
      <c r="BB368" s="301"/>
      <c r="BD368" s="301"/>
      <c r="BF368" s="301"/>
      <c r="BH368" s="301"/>
      <c r="BJ368" s="301"/>
    </row>
    <row r="369" spans="4:62" s="188" customFormat="1" ht="11.25" hidden="1" customHeight="1">
      <c r="D369" s="300"/>
      <c r="F369" s="300"/>
      <c r="H369" s="300"/>
      <c r="J369" s="300"/>
      <c r="L369" s="300"/>
      <c r="N369" s="300"/>
      <c r="P369" s="300"/>
      <c r="R369" s="300"/>
      <c r="T369" s="300"/>
      <c r="V369" s="300"/>
      <c r="X369" s="300"/>
      <c r="Z369" s="300"/>
      <c r="AB369" s="300"/>
      <c r="AD369" s="300"/>
      <c r="AF369" s="300"/>
      <c r="AI369" s="259"/>
      <c r="AL369" s="301"/>
      <c r="AN369" s="301"/>
      <c r="AP369" s="301"/>
      <c r="AR369" s="301"/>
      <c r="AT369" s="301"/>
      <c r="AV369" s="301"/>
      <c r="AX369" s="301"/>
      <c r="AZ369" s="301"/>
      <c r="BB369" s="301"/>
      <c r="BD369" s="301"/>
      <c r="BF369" s="301"/>
      <c r="BH369" s="301"/>
      <c r="BJ369" s="301"/>
    </row>
    <row r="370" spans="4:62" s="188" customFormat="1" ht="11.25" hidden="1" customHeight="1">
      <c r="D370" s="300"/>
      <c r="F370" s="300"/>
      <c r="H370" s="300"/>
      <c r="J370" s="300"/>
      <c r="L370" s="300"/>
      <c r="N370" s="300"/>
      <c r="P370" s="300"/>
      <c r="R370" s="300"/>
      <c r="T370" s="300"/>
      <c r="V370" s="300"/>
      <c r="X370" s="300"/>
      <c r="Z370" s="300"/>
      <c r="AB370" s="300"/>
      <c r="AD370" s="300"/>
      <c r="AF370" s="300"/>
      <c r="AI370" s="259"/>
      <c r="AL370" s="301"/>
      <c r="AN370" s="301"/>
      <c r="AP370" s="301"/>
      <c r="AR370" s="301"/>
      <c r="AT370" s="301"/>
      <c r="AV370" s="301"/>
      <c r="AX370" s="301"/>
      <c r="AZ370" s="301"/>
      <c r="BB370" s="301"/>
      <c r="BD370" s="301"/>
      <c r="BF370" s="301"/>
      <c r="BH370" s="301"/>
      <c r="BJ370" s="301"/>
    </row>
    <row r="371" spans="4:62" s="188" customFormat="1" ht="11.25" hidden="1" customHeight="1">
      <c r="D371" s="300"/>
      <c r="F371" s="300"/>
      <c r="H371" s="300"/>
      <c r="J371" s="300"/>
      <c r="L371" s="300"/>
      <c r="N371" s="300"/>
      <c r="P371" s="300"/>
      <c r="R371" s="300"/>
      <c r="T371" s="300"/>
      <c r="V371" s="300"/>
      <c r="X371" s="300"/>
      <c r="Z371" s="300"/>
      <c r="AB371" s="300"/>
      <c r="AD371" s="300"/>
      <c r="AF371" s="300"/>
      <c r="AI371" s="259"/>
      <c r="AL371" s="301"/>
      <c r="AN371" s="301"/>
      <c r="AP371" s="301"/>
      <c r="AR371" s="301"/>
      <c r="AT371" s="301"/>
      <c r="AV371" s="301"/>
      <c r="AX371" s="301"/>
      <c r="AZ371" s="301"/>
      <c r="BB371" s="301"/>
      <c r="BD371" s="301"/>
      <c r="BF371" s="301"/>
      <c r="BH371" s="301"/>
      <c r="BJ371" s="301"/>
    </row>
    <row r="372" spans="4:62" s="188" customFormat="1" ht="11.25" hidden="1" customHeight="1">
      <c r="D372" s="300"/>
      <c r="F372" s="300"/>
      <c r="H372" s="300"/>
      <c r="J372" s="300"/>
      <c r="L372" s="300"/>
      <c r="N372" s="300"/>
      <c r="P372" s="300"/>
      <c r="R372" s="300"/>
      <c r="T372" s="300"/>
      <c r="V372" s="300"/>
      <c r="X372" s="300"/>
      <c r="Z372" s="300"/>
      <c r="AB372" s="300"/>
      <c r="AD372" s="300"/>
      <c r="AF372" s="300"/>
      <c r="AI372" s="259"/>
      <c r="AL372" s="301"/>
      <c r="AN372" s="301"/>
      <c r="AP372" s="301"/>
      <c r="AR372" s="301"/>
      <c r="AT372" s="301"/>
      <c r="AV372" s="301"/>
      <c r="AX372" s="301"/>
      <c r="AZ372" s="301"/>
      <c r="BB372" s="301"/>
      <c r="BD372" s="301"/>
      <c r="BF372" s="301"/>
      <c r="BH372" s="301"/>
      <c r="BJ372" s="301"/>
    </row>
    <row r="373" spans="4:62" s="188" customFormat="1" ht="11.25" hidden="1" customHeight="1">
      <c r="D373" s="300"/>
      <c r="F373" s="300"/>
      <c r="H373" s="300"/>
      <c r="J373" s="300"/>
      <c r="L373" s="300"/>
      <c r="N373" s="300"/>
      <c r="P373" s="300"/>
      <c r="R373" s="300"/>
      <c r="T373" s="300"/>
      <c r="V373" s="300"/>
      <c r="X373" s="300"/>
      <c r="Z373" s="300"/>
      <c r="AB373" s="300"/>
      <c r="AD373" s="300"/>
      <c r="AF373" s="300"/>
      <c r="AI373" s="259"/>
      <c r="AL373" s="301"/>
      <c r="AN373" s="301"/>
      <c r="AP373" s="301"/>
      <c r="AR373" s="301"/>
      <c r="AT373" s="301"/>
      <c r="AV373" s="301"/>
      <c r="AX373" s="301"/>
      <c r="AZ373" s="301"/>
      <c r="BB373" s="301"/>
      <c r="BD373" s="301"/>
      <c r="BF373" s="301"/>
      <c r="BH373" s="301"/>
      <c r="BJ373" s="301"/>
    </row>
    <row r="374" spans="4:62" s="188" customFormat="1" ht="11.25" hidden="1" customHeight="1">
      <c r="D374" s="300"/>
      <c r="F374" s="300"/>
      <c r="H374" s="300"/>
      <c r="J374" s="300"/>
      <c r="L374" s="300"/>
      <c r="N374" s="300"/>
      <c r="P374" s="300"/>
      <c r="R374" s="300"/>
      <c r="T374" s="300"/>
      <c r="V374" s="300"/>
      <c r="X374" s="300"/>
      <c r="Z374" s="300"/>
      <c r="AB374" s="300"/>
      <c r="AD374" s="300"/>
      <c r="AF374" s="300"/>
      <c r="AI374" s="259"/>
      <c r="AL374" s="301"/>
      <c r="AN374" s="301"/>
      <c r="AP374" s="301"/>
      <c r="AR374" s="301"/>
      <c r="AT374" s="301"/>
      <c r="AV374" s="301"/>
      <c r="AX374" s="301"/>
      <c r="AZ374" s="301"/>
      <c r="BB374" s="301"/>
      <c r="BD374" s="301"/>
      <c r="BF374" s="301"/>
      <c r="BH374" s="301"/>
      <c r="BJ374" s="301"/>
    </row>
    <row r="375" spans="4:62" s="188" customFormat="1" ht="11.25" hidden="1" customHeight="1">
      <c r="D375" s="300"/>
      <c r="F375" s="300"/>
      <c r="H375" s="300"/>
      <c r="J375" s="300"/>
      <c r="L375" s="300"/>
      <c r="N375" s="300"/>
      <c r="P375" s="300"/>
      <c r="R375" s="300"/>
      <c r="T375" s="300"/>
      <c r="V375" s="300"/>
      <c r="X375" s="300"/>
      <c r="Z375" s="300"/>
      <c r="AB375" s="300"/>
      <c r="AD375" s="300"/>
      <c r="AF375" s="300"/>
      <c r="AI375" s="259"/>
      <c r="AL375" s="301"/>
      <c r="AN375" s="301"/>
      <c r="AP375" s="301"/>
      <c r="AR375" s="301"/>
      <c r="AT375" s="301"/>
      <c r="AV375" s="301"/>
      <c r="AX375" s="301"/>
      <c r="AZ375" s="301"/>
      <c r="BB375" s="301"/>
      <c r="BD375" s="301"/>
      <c r="BF375" s="301"/>
      <c r="BH375" s="301"/>
      <c r="BJ375" s="301"/>
    </row>
    <row r="376" spans="4:62" s="188" customFormat="1" ht="11.25" hidden="1" customHeight="1">
      <c r="D376" s="300"/>
      <c r="F376" s="300"/>
      <c r="H376" s="300"/>
      <c r="J376" s="300"/>
      <c r="L376" s="300"/>
      <c r="N376" s="300"/>
      <c r="P376" s="300"/>
      <c r="R376" s="300"/>
      <c r="T376" s="300"/>
      <c r="V376" s="300"/>
      <c r="X376" s="300"/>
      <c r="Z376" s="300"/>
      <c r="AB376" s="300"/>
      <c r="AD376" s="300"/>
      <c r="AF376" s="300"/>
      <c r="AI376" s="259"/>
      <c r="AL376" s="301"/>
      <c r="AN376" s="301"/>
      <c r="AP376" s="301"/>
      <c r="AR376" s="301"/>
      <c r="AT376" s="301"/>
      <c r="AV376" s="301"/>
      <c r="AX376" s="301"/>
      <c r="AZ376" s="301"/>
      <c r="BB376" s="301"/>
      <c r="BD376" s="301"/>
      <c r="BF376" s="301"/>
      <c r="BH376" s="301"/>
      <c r="BJ376" s="301"/>
    </row>
    <row r="377" spans="4:62" s="188" customFormat="1" ht="11.25" hidden="1" customHeight="1">
      <c r="D377" s="300"/>
      <c r="F377" s="300"/>
      <c r="H377" s="300"/>
      <c r="J377" s="300"/>
      <c r="L377" s="300"/>
      <c r="N377" s="300"/>
      <c r="P377" s="300"/>
      <c r="R377" s="300"/>
      <c r="T377" s="300"/>
      <c r="V377" s="300"/>
      <c r="X377" s="300"/>
      <c r="Z377" s="300"/>
      <c r="AB377" s="300"/>
      <c r="AD377" s="300"/>
      <c r="AF377" s="300"/>
      <c r="AI377" s="259"/>
      <c r="AL377" s="301"/>
      <c r="AN377" s="301"/>
      <c r="AP377" s="301"/>
      <c r="AR377" s="301"/>
      <c r="AT377" s="301"/>
      <c r="AV377" s="301"/>
      <c r="AX377" s="301"/>
      <c r="AZ377" s="301"/>
      <c r="BB377" s="301"/>
      <c r="BD377" s="301"/>
      <c r="BF377" s="301"/>
      <c r="BH377" s="301"/>
      <c r="BJ377" s="301"/>
    </row>
    <row r="378" spans="4:62" s="188" customFormat="1" ht="11.25" hidden="1" customHeight="1">
      <c r="D378" s="300"/>
      <c r="F378" s="300"/>
      <c r="H378" s="300"/>
      <c r="J378" s="300"/>
      <c r="L378" s="300"/>
      <c r="N378" s="300"/>
      <c r="P378" s="300"/>
      <c r="R378" s="300"/>
      <c r="T378" s="300"/>
      <c r="V378" s="300"/>
      <c r="X378" s="300"/>
      <c r="Z378" s="300"/>
      <c r="AB378" s="300"/>
      <c r="AD378" s="300"/>
      <c r="AF378" s="300"/>
      <c r="AI378" s="259"/>
      <c r="AL378" s="301"/>
      <c r="AN378" s="301"/>
      <c r="AP378" s="301"/>
      <c r="AR378" s="301"/>
      <c r="AT378" s="301"/>
      <c r="AV378" s="301"/>
      <c r="AX378" s="301"/>
      <c r="AZ378" s="301"/>
      <c r="BB378" s="301"/>
      <c r="BD378" s="301"/>
      <c r="BF378" s="301"/>
      <c r="BH378" s="301"/>
      <c r="BJ378" s="301"/>
    </row>
    <row r="379" spans="4:62" s="188" customFormat="1" ht="11.25" hidden="1" customHeight="1">
      <c r="D379" s="300"/>
      <c r="F379" s="300"/>
      <c r="H379" s="300"/>
      <c r="J379" s="300"/>
      <c r="L379" s="300"/>
      <c r="N379" s="300"/>
      <c r="P379" s="300"/>
      <c r="R379" s="300"/>
      <c r="T379" s="300"/>
      <c r="V379" s="300"/>
      <c r="X379" s="300"/>
      <c r="Z379" s="300"/>
      <c r="AB379" s="300"/>
      <c r="AD379" s="300"/>
      <c r="AF379" s="300"/>
      <c r="AI379" s="259"/>
      <c r="AL379" s="301"/>
      <c r="AN379" s="301"/>
      <c r="AP379" s="301"/>
      <c r="AR379" s="301"/>
      <c r="AT379" s="301"/>
      <c r="AV379" s="301"/>
      <c r="AX379" s="301"/>
      <c r="AZ379" s="301"/>
      <c r="BB379" s="301"/>
      <c r="BD379" s="301"/>
      <c r="BF379" s="301"/>
      <c r="BH379" s="301"/>
      <c r="BJ379" s="301"/>
    </row>
    <row r="380" spans="4:62" s="188" customFormat="1" ht="11.25" hidden="1" customHeight="1">
      <c r="D380" s="300"/>
      <c r="F380" s="300"/>
      <c r="H380" s="300"/>
      <c r="J380" s="300"/>
      <c r="L380" s="300"/>
      <c r="N380" s="300"/>
      <c r="P380" s="300"/>
      <c r="R380" s="300"/>
      <c r="T380" s="300"/>
      <c r="V380" s="300"/>
      <c r="X380" s="300"/>
      <c r="Z380" s="300"/>
      <c r="AB380" s="300"/>
      <c r="AD380" s="300"/>
      <c r="AF380" s="300"/>
      <c r="AI380" s="259"/>
      <c r="AL380" s="301"/>
      <c r="AN380" s="301"/>
      <c r="AP380" s="301"/>
      <c r="AR380" s="301"/>
      <c r="AT380" s="301"/>
      <c r="AV380" s="301"/>
      <c r="AX380" s="301"/>
      <c r="AZ380" s="301"/>
      <c r="BB380" s="301"/>
      <c r="BD380" s="301"/>
      <c r="BF380" s="301"/>
      <c r="BH380" s="301"/>
      <c r="BJ380" s="301"/>
    </row>
    <row r="381" spans="4:62" s="188" customFormat="1" ht="11.25" hidden="1" customHeight="1">
      <c r="D381" s="300"/>
      <c r="F381" s="300"/>
      <c r="H381" s="300"/>
      <c r="J381" s="300"/>
      <c r="L381" s="300"/>
      <c r="N381" s="300"/>
      <c r="P381" s="300"/>
      <c r="R381" s="300"/>
      <c r="T381" s="300"/>
      <c r="V381" s="300"/>
      <c r="X381" s="300"/>
      <c r="Z381" s="300"/>
      <c r="AB381" s="300"/>
      <c r="AD381" s="300"/>
      <c r="AF381" s="300"/>
      <c r="AI381" s="259"/>
      <c r="AL381" s="301"/>
      <c r="AN381" s="301"/>
      <c r="AP381" s="301"/>
      <c r="AR381" s="301"/>
      <c r="AT381" s="301"/>
      <c r="AV381" s="301"/>
      <c r="AX381" s="301"/>
      <c r="AZ381" s="301"/>
      <c r="BB381" s="301"/>
      <c r="BD381" s="301"/>
      <c r="BF381" s="301"/>
      <c r="BH381" s="301"/>
      <c r="BJ381" s="301"/>
    </row>
    <row r="382" spans="4:62" s="188" customFormat="1" ht="11.25" hidden="1" customHeight="1">
      <c r="D382" s="300"/>
      <c r="F382" s="300"/>
      <c r="H382" s="300"/>
      <c r="J382" s="300"/>
      <c r="L382" s="300"/>
      <c r="N382" s="300"/>
      <c r="P382" s="300"/>
      <c r="R382" s="300"/>
      <c r="T382" s="300"/>
      <c r="V382" s="300"/>
      <c r="X382" s="300"/>
      <c r="Z382" s="300"/>
      <c r="AB382" s="300"/>
      <c r="AD382" s="300"/>
      <c r="AF382" s="300"/>
      <c r="AI382" s="259"/>
      <c r="AL382" s="301"/>
      <c r="AN382" s="301"/>
      <c r="AP382" s="301"/>
      <c r="AR382" s="301"/>
      <c r="AT382" s="301"/>
      <c r="AV382" s="301"/>
      <c r="AX382" s="301"/>
      <c r="AZ382" s="301"/>
      <c r="BB382" s="301"/>
      <c r="BD382" s="301"/>
      <c r="BF382" s="301"/>
      <c r="BH382" s="301"/>
      <c r="BJ382" s="301"/>
    </row>
    <row r="383" spans="4:62" s="188" customFormat="1" ht="11.25" hidden="1" customHeight="1">
      <c r="D383" s="300"/>
      <c r="F383" s="300"/>
      <c r="H383" s="300"/>
      <c r="J383" s="300"/>
      <c r="L383" s="300"/>
      <c r="N383" s="300"/>
      <c r="P383" s="300"/>
      <c r="R383" s="300"/>
      <c r="T383" s="300"/>
      <c r="V383" s="300"/>
      <c r="X383" s="300"/>
      <c r="Z383" s="300"/>
      <c r="AB383" s="300"/>
      <c r="AD383" s="300"/>
      <c r="AF383" s="300"/>
      <c r="AI383" s="259"/>
      <c r="AL383" s="301"/>
      <c r="AN383" s="301"/>
      <c r="AP383" s="301"/>
      <c r="AR383" s="301"/>
      <c r="AT383" s="301"/>
      <c r="AV383" s="301"/>
      <c r="AX383" s="301"/>
      <c r="AZ383" s="301"/>
      <c r="BB383" s="301"/>
      <c r="BD383" s="301"/>
      <c r="BF383" s="301"/>
      <c r="BH383" s="301"/>
      <c r="BJ383" s="301"/>
    </row>
    <row r="384" spans="4:62" s="188" customFormat="1" ht="11.25" hidden="1" customHeight="1">
      <c r="D384" s="300"/>
      <c r="F384" s="300"/>
      <c r="H384" s="300"/>
      <c r="J384" s="300"/>
      <c r="L384" s="300"/>
      <c r="N384" s="300"/>
      <c r="P384" s="300"/>
      <c r="R384" s="300"/>
      <c r="T384" s="300"/>
      <c r="V384" s="300"/>
      <c r="X384" s="300"/>
      <c r="Z384" s="300"/>
      <c r="AB384" s="300"/>
      <c r="AD384" s="300"/>
      <c r="AF384" s="300"/>
      <c r="AI384" s="259"/>
      <c r="AL384" s="301"/>
      <c r="AN384" s="301"/>
      <c r="AP384" s="301"/>
      <c r="AR384" s="301"/>
      <c r="AT384" s="301"/>
      <c r="AV384" s="301"/>
      <c r="AX384" s="301"/>
      <c r="AZ384" s="301"/>
      <c r="BB384" s="301"/>
      <c r="BD384" s="301"/>
      <c r="BF384" s="301"/>
      <c r="BH384" s="301"/>
      <c r="BJ384" s="301"/>
    </row>
    <row r="385" spans="4:62" s="188" customFormat="1" ht="11.25" hidden="1" customHeight="1">
      <c r="D385" s="300"/>
      <c r="F385" s="300"/>
      <c r="H385" s="300"/>
      <c r="J385" s="300"/>
      <c r="L385" s="300"/>
      <c r="N385" s="300"/>
      <c r="P385" s="300"/>
      <c r="R385" s="300"/>
      <c r="T385" s="300"/>
      <c r="V385" s="300"/>
      <c r="X385" s="300"/>
      <c r="Z385" s="300"/>
      <c r="AB385" s="300"/>
      <c r="AD385" s="300"/>
      <c r="AF385" s="300"/>
      <c r="AI385" s="259"/>
      <c r="AL385" s="301"/>
      <c r="AN385" s="301"/>
      <c r="AP385" s="301"/>
      <c r="AR385" s="301"/>
      <c r="AT385" s="301"/>
      <c r="AV385" s="301"/>
      <c r="AX385" s="301"/>
      <c r="AZ385" s="301"/>
      <c r="BB385" s="301"/>
      <c r="BD385" s="301"/>
      <c r="BF385" s="301"/>
      <c r="BH385" s="301"/>
      <c r="BJ385" s="301"/>
    </row>
    <row r="386" spans="4:62" s="188" customFormat="1" ht="11.25" hidden="1" customHeight="1">
      <c r="D386" s="300"/>
      <c r="F386" s="300"/>
      <c r="H386" s="300"/>
      <c r="J386" s="300"/>
      <c r="L386" s="300"/>
      <c r="N386" s="300"/>
      <c r="P386" s="300"/>
      <c r="R386" s="300"/>
      <c r="T386" s="300"/>
      <c r="V386" s="300"/>
      <c r="X386" s="300"/>
      <c r="Z386" s="300"/>
      <c r="AB386" s="300"/>
      <c r="AD386" s="300"/>
      <c r="AF386" s="300"/>
      <c r="AI386" s="259"/>
      <c r="AL386" s="301"/>
      <c r="AN386" s="301"/>
      <c r="AP386" s="301"/>
      <c r="AR386" s="301"/>
      <c r="AT386" s="301"/>
      <c r="AV386" s="301"/>
      <c r="AX386" s="301"/>
      <c r="AZ386" s="301"/>
      <c r="BB386" s="301"/>
      <c r="BD386" s="301"/>
      <c r="BF386" s="301"/>
      <c r="BH386" s="301"/>
      <c r="BJ386" s="301"/>
    </row>
    <row r="387" spans="4:62" s="188" customFormat="1" ht="11.25" hidden="1" customHeight="1">
      <c r="D387" s="300"/>
      <c r="F387" s="300"/>
      <c r="H387" s="300"/>
      <c r="J387" s="300"/>
      <c r="L387" s="300"/>
      <c r="N387" s="300"/>
      <c r="P387" s="300"/>
      <c r="R387" s="300"/>
      <c r="T387" s="300"/>
      <c r="V387" s="300"/>
      <c r="X387" s="300"/>
      <c r="Z387" s="300"/>
      <c r="AB387" s="300"/>
      <c r="AD387" s="300"/>
      <c r="AF387" s="300"/>
      <c r="AI387" s="259"/>
      <c r="AL387" s="301"/>
      <c r="AN387" s="301"/>
      <c r="AP387" s="301"/>
      <c r="AR387" s="301"/>
      <c r="AT387" s="301"/>
      <c r="AV387" s="301"/>
      <c r="AX387" s="301"/>
      <c r="AZ387" s="301"/>
      <c r="BB387" s="301"/>
      <c r="BD387" s="301"/>
      <c r="BF387" s="301"/>
      <c r="BH387" s="301"/>
      <c r="BJ387" s="301"/>
    </row>
    <row r="388" spans="4:62" s="188" customFormat="1" ht="11.25" hidden="1" customHeight="1">
      <c r="D388" s="300"/>
      <c r="F388" s="300"/>
      <c r="H388" s="300"/>
      <c r="J388" s="300"/>
      <c r="L388" s="300"/>
      <c r="N388" s="300"/>
      <c r="P388" s="300"/>
      <c r="R388" s="300"/>
      <c r="T388" s="300"/>
      <c r="V388" s="300"/>
      <c r="X388" s="300"/>
      <c r="Z388" s="300"/>
      <c r="AB388" s="300"/>
      <c r="AD388" s="300"/>
      <c r="AF388" s="300"/>
      <c r="AI388" s="259"/>
      <c r="AL388" s="301"/>
      <c r="AN388" s="301"/>
      <c r="AP388" s="301"/>
      <c r="AR388" s="301"/>
      <c r="AT388" s="301"/>
      <c r="AV388" s="301"/>
      <c r="AX388" s="301"/>
      <c r="AZ388" s="301"/>
      <c r="BB388" s="301"/>
      <c r="BD388" s="301"/>
      <c r="BF388" s="301"/>
      <c r="BH388" s="301"/>
      <c r="BJ388" s="301"/>
    </row>
    <row r="389" spans="4:62" s="188" customFormat="1" ht="11.25" hidden="1" customHeight="1">
      <c r="D389" s="300"/>
      <c r="F389" s="300"/>
      <c r="H389" s="300"/>
      <c r="J389" s="300"/>
      <c r="L389" s="300"/>
      <c r="N389" s="300"/>
      <c r="P389" s="300"/>
      <c r="R389" s="300"/>
      <c r="T389" s="300"/>
      <c r="V389" s="300"/>
      <c r="X389" s="300"/>
      <c r="Z389" s="300"/>
      <c r="AB389" s="300"/>
      <c r="AD389" s="300"/>
      <c r="AF389" s="300"/>
      <c r="AI389" s="259"/>
      <c r="AL389" s="301"/>
      <c r="AN389" s="301"/>
      <c r="AP389" s="301"/>
      <c r="AR389" s="301"/>
      <c r="AT389" s="301"/>
      <c r="AV389" s="301"/>
      <c r="AX389" s="301"/>
      <c r="AZ389" s="301"/>
      <c r="BB389" s="301"/>
      <c r="BD389" s="301"/>
      <c r="BF389" s="301"/>
      <c r="BH389" s="301"/>
      <c r="BJ389" s="301"/>
    </row>
    <row r="390" spans="4:62" s="188" customFormat="1" ht="11.25" hidden="1" customHeight="1">
      <c r="D390" s="300"/>
      <c r="F390" s="300"/>
      <c r="H390" s="300"/>
      <c r="J390" s="300"/>
      <c r="L390" s="300"/>
      <c r="N390" s="300"/>
      <c r="P390" s="300"/>
      <c r="R390" s="300"/>
      <c r="T390" s="300"/>
      <c r="V390" s="300"/>
      <c r="X390" s="300"/>
      <c r="Z390" s="300"/>
      <c r="AB390" s="300"/>
      <c r="AD390" s="300"/>
      <c r="AF390" s="300"/>
      <c r="AI390" s="259"/>
      <c r="AL390" s="301"/>
      <c r="AN390" s="301"/>
      <c r="AP390" s="301"/>
      <c r="AR390" s="301"/>
      <c r="AT390" s="301"/>
      <c r="AV390" s="301"/>
      <c r="AX390" s="301"/>
      <c r="AZ390" s="301"/>
      <c r="BB390" s="301"/>
      <c r="BD390" s="301"/>
      <c r="BF390" s="301"/>
      <c r="BH390" s="301"/>
      <c r="BJ390" s="301"/>
    </row>
    <row r="391" spans="4:62" s="188" customFormat="1" ht="11.25" hidden="1" customHeight="1">
      <c r="D391" s="300"/>
      <c r="F391" s="300"/>
      <c r="H391" s="300"/>
      <c r="J391" s="300"/>
      <c r="L391" s="300"/>
      <c r="N391" s="300"/>
      <c r="P391" s="300"/>
      <c r="R391" s="300"/>
      <c r="T391" s="300"/>
      <c r="V391" s="300"/>
      <c r="X391" s="300"/>
      <c r="Z391" s="300"/>
      <c r="AB391" s="300"/>
      <c r="AD391" s="300"/>
      <c r="AF391" s="300"/>
      <c r="AI391" s="259"/>
      <c r="AL391" s="301"/>
      <c r="AN391" s="301"/>
      <c r="AP391" s="301"/>
      <c r="AR391" s="301"/>
      <c r="AT391" s="301"/>
      <c r="AV391" s="301"/>
      <c r="AX391" s="301"/>
      <c r="AZ391" s="301"/>
      <c r="BB391" s="301"/>
      <c r="BD391" s="301"/>
      <c r="BF391" s="301"/>
      <c r="BH391" s="301"/>
      <c r="BJ391" s="301"/>
    </row>
    <row r="392" spans="4:62" s="188" customFormat="1" ht="11.25" hidden="1" customHeight="1">
      <c r="D392" s="300"/>
      <c r="F392" s="300"/>
      <c r="H392" s="300"/>
      <c r="J392" s="300"/>
      <c r="L392" s="300"/>
      <c r="N392" s="300"/>
      <c r="P392" s="300"/>
      <c r="R392" s="300"/>
      <c r="T392" s="300"/>
      <c r="V392" s="300"/>
      <c r="X392" s="300"/>
      <c r="Z392" s="300"/>
      <c r="AB392" s="300"/>
      <c r="AD392" s="300"/>
      <c r="AF392" s="300"/>
      <c r="AI392" s="259"/>
      <c r="AL392" s="301"/>
      <c r="AN392" s="301"/>
      <c r="AP392" s="301"/>
      <c r="AR392" s="301"/>
      <c r="AT392" s="301"/>
      <c r="AV392" s="301"/>
      <c r="AX392" s="301"/>
      <c r="AZ392" s="301"/>
      <c r="BB392" s="301"/>
      <c r="BD392" s="301"/>
      <c r="BF392" s="301"/>
      <c r="BH392" s="301"/>
      <c r="BJ392" s="301"/>
    </row>
    <row r="393" spans="4:62" s="188" customFormat="1" ht="11.25" hidden="1" customHeight="1">
      <c r="D393" s="300"/>
      <c r="F393" s="300"/>
      <c r="H393" s="300"/>
      <c r="J393" s="300"/>
      <c r="L393" s="300"/>
      <c r="N393" s="300"/>
      <c r="P393" s="300"/>
      <c r="R393" s="300"/>
      <c r="T393" s="300"/>
      <c r="V393" s="300"/>
      <c r="X393" s="300"/>
      <c r="Z393" s="300"/>
      <c r="AB393" s="300"/>
      <c r="AD393" s="300"/>
      <c r="AF393" s="300"/>
      <c r="AI393" s="259"/>
      <c r="AL393" s="301"/>
      <c r="AN393" s="301"/>
      <c r="AP393" s="301"/>
      <c r="AR393" s="301"/>
      <c r="AT393" s="301"/>
      <c r="AV393" s="301"/>
      <c r="AX393" s="301"/>
      <c r="AZ393" s="301"/>
      <c r="BB393" s="301"/>
      <c r="BD393" s="301"/>
      <c r="BF393" s="301"/>
      <c r="BH393" s="301"/>
      <c r="BJ393" s="301"/>
    </row>
    <row r="394" spans="4:62" s="188" customFormat="1" ht="11.25" hidden="1" customHeight="1">
      <c r="D394" s="300"/>
      <c r="F394" s="300"/>
      <c r="H394" s="300"/>
      <c r="J394" s="300"/>
      <c r="L394" s="300"/>
      <c r="N394" s="300"/>
      <c r="P394" s="300"/>
      <c r="R394" s="300"/>
      <c r="T394" s="300"/>
      <c r="V394" s="300"/>
      <c r="X394" s="300"/>
      <c r="Z394" s="300"/>
      <c r="AB394" s="300"/>
      <c r="AD394" s="300"/>
      <c r="AF394" s="300"/>
      <c r="AI394" s="259"/>
      <c r="AL394" s="301"/>
      <c r="AN394" s="301"/>
      <c r="AP394" s="301"/>
      <c r="AR394" s="301"/>
      <c r="AT394" s="301"/>
      <c r="AV394" s="301"/>
      <c r="AX394" s="301"/>
      <c r="AZ394" s="301"/>
      <c r="BB394" s="301"/>
      <c r="BD394" s="301"/>
      <c r="BF394" s="301"/>
      <c r="BH394" s="301"/>
      <c r="BJ394" s="301"/>
    </row>
    <row r="395" spans="4:62" s="188" customFormat="1" ht="11.25" hidden="1" customHeight="1">
      <c r="D395" s="300"/>
      <c r="F395" s="300"/>
      <c r="H395" s="300"/>
      <c r="J395" s="300"/>
      <c r="L395" s="300"/>
      <c r="N395" s="300"/>
      <c r="P395" s="300"/>
      <c r="R395" s="300"/>
      <c r="T395" s="300"/>
      <c r="V395" s="300"/>
      <c r="X395" s="300"/>
      <c r="Z395" s="300"/>
      <c r="AB395" s="300"/>
      <c r="AD395" s="300"/>
      <c r="AF395" s="300"/>
      <c r="AI395" s="259"/>
      <c r="AL395" s="301"/>
      <c r="AN395" s="301"/>
      <c r="AP395" s="301"/>
      <c r="AR395" s="301"/>
      <c r="AT395" s="301"/>
      <c r="AV395" s="301"/>
      <c r="AX395" s="301"/>
      <c r="AZ395" s="301"/>
      <c r="BB395" s="301"/>
      <c r="BD395" s="301"/>
      <c r="BF395" s="301"/>
      <c r="BH395" s="301"/>
      <c r="BJ395" s="301"/>
    </row>
    <row r="396" spans="4:62" s="188" customFormat="1" ht="11.25" hidden="1" customHeight="1">
      <c r="D396" s="300"/>
      <c r="F396" s="300"/>
      <c r="H396" s="300"/>
      <c r="J396" s="300"/>
      <c r="L396" s="300"/>
      <c r="N396" s="300"/>
      <c r="P396" s="300"/>
      <c r="R396" s="300"/>
      <c r="T396" s="300"/>
      <c r="V396" s="300"/>
      <c r="X396" s="300"/>
      <c r="Z396" s="300"/>
      <c r="AB396" s="300"/>
      <c r="AD396" s="300"/>
      <c r="AF396" s="300"/>
      <c r="AI396" s="259"/>
      <c r="AL396" s="301"/>
      <c r="AN396" s="301"/>
      <c r="AP396" s="301"/>
      <c r="AR396" s="301"/>
      <c r="AT396" s="301"/>
      <c r="AV396" s="301"/>
      <c r="AX396" s="301"/>
      <c r="AZ396" s="301"/>
      <c r="BB396" s="301"/>
      <c r="BD396" s="301"/>
      <c r="BF396" s="301"/>
      <c r="BH396" s="301"/>
      <c r="BJ396" s="301"/>
    </row>
    <row r="397" spans="4:62" s="188" customFormat="1" ht="11.25" hidden="1" customHeight="1">
      <c r="D397" s="300"/>
      <c r="F397" s="300"/>
      <c r="H397" s="300"/>
      <c r="J397" s="300"/>
      <c r="L397" s="300"/>
      <c r="N397" s="300"/>
      <c r="P397" s="300"/>
      <c r="R397" s="300"/>
      <c r="T397" s="300"/>
      <c r="V397" s="300"/>
      <c r="X397" s="300"/>
      <c r="Z397" s="300"/>
      <c r="AB397" s="300"/>
      <c r="AD397" s="300"/>
      <c r="AF397" s="300"/>
      <c r="AI397" s="259"/>
      <c r="AL397" s="301"/>
      <c r="AN397" s="301"/>
      <c r="AP397" s="301"/>
      <c r="AR397" s="301"/>
      <c r="AT397" s="301"/>
      <c r="AV397" s="301"/>
      <c r="AX397" s="301"/>
      <c r="AZ397" s="301"/>
      <c r="BB397" s="301"/>
      <c r="BD397" s="301"/>
      <c r="BF397" s="301"/>
      <c r="BH397" s="301"/>
      <c r="BJ397" s="301"/>
    </row>
    <row r="398" spans="4:62" s="188" customFormat="1" ht="11.25" hidden="1" customHeight="1">
      <c r="D398" s="300"/>
      <c r="F398" s="300"/>
      <c r="H398" s="300"/>
      <c r="J398" s="300"/>
      <c r="L398" s="300"/>
      <c r="N398" s="300"/>
      <c r="P398" s="300"/>
      <c r="R398" s="300"/>
      <c r="T398" s="300"/>
      <c r="V398" s="300"/>
      <c r="X398" s="300"/>
      <c r="Z398" s="300"/>
      <c r="AB398" s="300"/>
      <c r="AD398" s="300"/>
      <c r="AF398" s="300"/>
      <c r="AI398" s="259"/>
      <c r="AL398" s="301"/>
      <c r="AN398" s="301"/>
      <c r="AP398" s="301"/>
      <c r="AR398" s="301"/>
      <c r="AT398" s="301"/>
      <c r="AV398" s="301"/>
      <c r="AX398" s="301"/>
      <c r="AZ398" s="301"/>
      <c r="BB398" s="301"/>
      <c r="BD398" s="301"/>
      <c r="BF398" s="301"/>
      <c r="BH398" s="301"/>
      <c r="BJ398" s="301"/>
    </row>
    <row r="399" spans="4:62" s="188" customFormat="1" ht="11.25" hidden="1" customHeight="1">
      <c r="D399" s="300"/>
      <c r="F399" s="300"/>
      <c r="H399" s="300"/>
      <c r="J399" s="300"/>
      <c r="L399" s="300"/>
      <c r="N399" s="300"/>
      <c r="P399" s="300"/>
      <c r="R399" s="300"/>
      <c r="T399" s="300"/>
      <c r="V399" s="300"/>
      <c r="X399" s="300"/>
      <c r="Z399" s="300"/>
      <c r="AB399" s="300"/>
      <c r="AD399" s="300"/>
      <c r="AF399" s="300"/>
      <c r="AI399" s="259"/>
      <c r="AL399" s="301"/>
      <c r="AN399" s="301"/>
      <c r="AP399" s="301"/>
      <c r="AR399" s="301"/>
      <c r="AT399" s="301"/>
      <c r="AV399" s="301"/>
      <c r="AX399" s="301"/>
      <c r="AZ399" s="301"/>
      <c r="BB399" s="301"/>
      <c r="BD399" s="301"/>
      <c r="BF399" s="301"/>
      <c r="BH399" s="301"/>
      <c r="BJ399" s="301"/>
    </row>
    <row r="400" spans="4:62" s="188" customFormat="1" ht="11.25" hidden="1" customHeight="1">
      <c r="D400" s="300"/>
      <c r="F400" s="300"/>
      <c r="H400" s="300"/>
      <c r="J400" s="300"/>
      <c r="L400" s="300"/>
      <c r="N400" s="300"/>
      <c r="P400" s="300"/>
      <c r="R400" s="300"/>
      <c r="T400" s="300"/>
      <c r="V400" s="300"/>
      <c r="X400" s="300"/>
      <c r="Z400" s="300"/>
      <c r="AB400" s="300"/>
      <c r="AD400" s="300"/>
      <c r="AF400" s="300"/>
      <c r="AI400" s="259"/>
      <c r="AL400" s="301"/>
      <c r="AN400" s="301"/>
      <c r="AP400" s="301"/>
      <c r="AR400" s="301"/>
      <c r="AT400" s="301"/>
      <c r="AV400" s="301"/>
      <c r="AX400" s="301"/>
      <c r="AZ400" s="301"/>
      <c r="BB400" s="301"/>
      <c r="BD400" s="301"/>
      <c r="BF400" s="301"/>
      <c r="BH400" s="301"/>
      <c r="BJ400" s="301"/>
    </row>
    <row r="401" spans="4:62" s="188" customFormat="1" ht="11.25" hidden="1" customHeight="1">
      <c r="D401" s="300"/>
      <c r="F401" s="300"/>
      <c r="H401" s="300"/>
      <c r="J401" s="300"/>
      <c r="L401" s="300"/>
      <c r="N401" s="300"/>
      <c r="P401" s="300"/>
      <c r="R401" s="300"/>
      <c r="T401" s="300"/>
      <c r="V401" s="300"/>
      <c r="X401" s="300"/>
      <c r="Z401" s="300"/>
      <c r="AB401" s="300"/>
      <c r="AD401" s="300"/>
      <c r="AF401" s="300"/>
      <c r="AI401" s="259"/>
      <c r="AL401" s="301"/>
      <c r="AN401" s="301"/>
      <c r="AP401" s="301"/>
      <c r="AR401" s="301"/>
      <c r="AT401" s="301"/>
      <c r="AV401" s="301"/>
      <c r="AX401" s="301"/>
      <c r="AZ401" s="301"/>
      <c r="BB401" s="301"/>
      <c r="BD401" s="301"/>
      <c r="BF401" s="301"/>
      <c r="BH401" s="301"/>
      <c r="BJ401" s="301"/>
    </row>
    <row r="402" spans="4:62" s="188" customFormat="1" ht="11.25" hidden="1" customHeight="1">
      <c r="D402" s="300"/>
      <c r="F402" s="300"/>
      <c r="H402" s="300"/>
      <c r="J402" s="300"/>
      <c r="L402" s="300"/>
      <c r="N402" s="300"/>
      <c r="P402" s="300"/>
      <c r="R402" s="300"/>
      <c r="T402" s="300"/>
      <c r="V402" s="300"/>
      <c r="X402" s="300"/>
      <c r="Z402" s="300"/>
      <c r="AB402" s="300"/>
      <c r="AD402" s="300"/>
      <c r="AF402" s="300"/>
      <c r="AI402" s="259"/>
      <c r="AL402" s="301"/>
      <c r="AN402" s="301"/>
      <c r="AP402" s="301"/>
      <c r="AR402" s="301"/>
      <c r="AT402" s="301"/>
      <c r="AV402" s="301"/>
      <c r="AX402" s="301"/>
      <c r="AZ402" s="301"/>
      <c r="BB402" s="301"/>
      <c r="BD402" s="301"/>
      <c r="BF402" s="301"/>
      <c r="BH402" s="301"/>
      <c r="BJ402" s="301"/>
    </row>
    <row r="403" spans="4:62" s="188" customFormat="1" ht="11.25" hidden="1" customHeight="1">
      <c r="D403" s="300"/>
      <c r="F403" s="300"/>
      <c r="H403" s="300"/>
      <c r="J403" s="300"/>
      <c r="L403" s="300"/>
      <c r="N403" s="300"/>
      <c r="P403" s="300"/>
      <c r="R403" s="300"/>
      <c r="T403" s="300"/>
      <c r="V403" s="300"/>
      <c r="X403" s="300"/>
      <c r="Z403" s="300"/>
      <c r="AB403" s="300"/>
      <c r="AD403" s="300"/>
      <c r="AF403" s="300"/>
      <c r="AI403" s="259"/>
      <c r="AL403" s="301"/>
      <c r="AN403" s="301"/>
      <c r="AP403" s="301"/>
      <c r="AR403" s="301"/>
      <c r="AT403" s="301"/>
      <c r="AV403" s="301"/>
      <c r="AX403" s="301"/>
      <c r="AZ403" s="301"/>
      <c r="BB403" s="301"/>
      <c r="BD403" s="301"/>
      <c r="BF403" s="301"/>
      <c r="BH403" s="301"/>
      <c r="BJ403" s="301"/>
    </row>
    <row r="404" spans="4:62" s="188" customFormat="1" ht="11.25" hidden="1" customHeight="1">
      <c r="D404" s="300"/>
      <c r="F404" s="300"/>
      <c r="H404" s="300"/>
      <c r="J404" s="300"/>
      <c r="L404" s="300"/>
      <c r="N404" s="300"/>
      <c r="P404" s="300"/>
      <c r="R404" s="300"/>
      <c r="T404" s="300"/>
      <c r="V404" s="300"/>
      <c r="X404" s="300"/>
      <c r="Z404" s="300"/>
      <c r="AB404" s="300"/>
      <c r="AD404" s="300"/>
      <c r="AF404" s="300"/>
      <c r="AI404" s="259"/>
      <c r="AL404" s="301"/>
      <c r="AN404" s="301"/>
      <c r="AP404" s="301"/>
      <c r="AR404" s="301"/>
      <c r="AT404" s="301"/>
      <c r="AV404" s="301"/>
      <c r="AX404" s="301"/>
      <c r="AZ404" s="301"/>
      <c r="BB404" s="301"/>
      <c r="BD404" s="301"/>
      <c r="BF404" s="301"/>
      <c r="BH404" s="301"/>
      <c r="BJ404" s="301"/>
    </row>
    <row r="405" spans="4:62" s="188" customFormat="1" ht="11.25" hidden="1" customHeight="1">
      <c r="D405" s="300"/>
      <c r="F405" s="300"/>
      <c r="H405" s="300"/>
      <c r="J405" s="300"/>
      <c r="L405" s="300"/>
      <c r="N405" s="300"/>
      <c r="P405" s="300"/>
      <c r="R405" s="300"/>
      <c r="T405" s="300"/>
      <c r="V405" s="300"/>
      <c r="X405" s="300"/>
      <c r="Z405" s="300"/>
      <c r="AB405" s="300"/>
      <c r="AD405" s="300"/>
      <c r="AF405" s="300"/>
      <c r="AI405" s="259"/>
      <c r="AL405" s="301"/>
      <c r="AN405" s="301"/>
      <c r="AP405" s="301"/>
      <c r="AR405" s="301"/>
      <c r="AT405" s="301"/>
      <c r="AV405" s="301"/>
      <c r="AX405" s="301"/>
      <c r="AZ405" s="301"/>
      <c r="BB405" s="301"/>
      <c r="BD405" s="301"/>
      <c r="BF405" s="301"/>
      <c r="BH405" s="301"/>
      <c r="BJ405" s="301"/>
    </row>
    <row r="406" spans="4:62" s="188" customFormat="1" ht="11.25" hidden="1" customHeight="1">
      <c r="D406" s="300"/>
      <c r="F406" s="300"/>
      <c r="H406" s="300"/>
      <c r="J406" s="300"/>
      <c r="L406" s="300"/>
      <c r="N406" s="300"/>
      <c r="P406" s="300"/>
      <c r="R406" s="300"/>
      <c r="T406" s="300"/>
      <c r="V406" s="300"/>
      <c r="X406" s="300"/>
      <c r="Z406" s="300"/>
      <c r="AB406" s="300"/>
      <c r="AD406" s="300"/>
      <c r="AF406" s="300"/>
      <c r="AI406" s="259"/>
      <c r="AL406" s="301"/>
      <c r="AN406" s="301"/>
      <c r="AP406" s="301"/>
      <c r="AR406" s="301"/>
      <c r="AT406" s="301"/>
      <c r="AV406" s="301"/>
      <c r="AX406" s="301"/>
      <c r="AZ406" s="301"/>
      <c r="BB406" s="301"/>
      <c r="BD406" s="301"/>
      <c r="BF406" s="301"/>
      <c r="BH406" s="301"/>
      <c r="BJ406" s="301"/>
    </row>
    <row r="407" spans="4:62" s="188" customFormat="1" ht="11.25" hidden="1" customHeight="1">
      <c r="D407" s="300"/>
      <c r="F407" s="300"/>
      <c r="H407" s="300"/>
      <c r="J407" s="300"/>
      <c r="L407" s="300"/>
      <c r="N407" s="300"/>
      <c r="P407" s="300"/>
      <c r="R407" s="300"/>
      <c r="T407" s="300"/>
      <c r="V407" s="300"/>
      <c r="X407" s="300"/>
      <c r="Z407" s="300"/>
      <c r="AB407" s="300"/>
      <c r="AD407" s="300"/>
      <c r="AF407" s="300"/>
      <c r="AI407" s="259"/>
      <c r="AL407" s="301"/>
      <c r="AN407" s="301"/>
      <c r="AP407" s="301"/>
      <c r="AR407" s="301"/>
      <c r="AT407" s="301"/>
      <c r="AV407" s="301"/>
      <c r="AX407" s="301"/>
      <c r="AZ407" s="301"/>
      <c r="BB407" s="301"/>
      <c r="BD407" s="301"/>
      <c r="BF407" s="301"/>
      <c r="BH407" s="301"/>
      <c r="BJ407" s="301"/>
    </row>
    <row r="408" spans="4:62" s="188" customFormat="1" ht="11.25" hidden="1" customHeight="1">
      <c r="D408" s="300"/>
      <c r="F408" s="300"/>
      <c r="H408" s="300"/>
      <c r="J408" s="300"/>
      <c r="L408" s="300"/>
      <c r="N408" s="300"/>
      <c r="P408" s="300"/>
      <c r="R408" s="300"/>
      <c r="T408" s="300"/>
      <c r="V408" s="300"/>
      <c r="X408" s="300"/>
      <c r="Z408" s="300"/>
      <c r="AB408" s="300"/>
      <c r="AD408" s="300"/>
      <c r="AF408" s="300"/>
      <c r="AI408" s="259"/>
      <c r="AL408" s="301"/>
      <c r="AN408" s="301"/>
      <c r="AP408" s="301"/>
      <c r="AR408" s="301"/>
      <c r="AT408" s="301"/>
      <c r="AV408" s="301"/>
      <c r="AX408" s="301"/>
      <c r="AZ408" s="301"/>
      <c r="BB408" s="301"/>
      <c r="BD408" s="301"/>
      <c r="BF408" s="301"/>
      <c r="BH408" s="301"/>
      <c r="BJ408" s="301"/>
    </row>
    <row r="409" spans="4:62" s="188" customFormat="1" ht="11.25" hidden="1" customHeight="1">
      <c r="D409" s="300"/>
      <c r="F409" s="300"/>
      <c r="H409" s="300"/>
      <c r="J409" s="300"/>
      <c r="L409" s="300"/>
      <c r="N409" s="300"/>
      <c r="P409" s="300"/>
      <c r="R409" s="300"/>
      <c r="T409" s="300"/>
      <c r="V409" s="300"/>
      <c r="X409" s="300"/>
      <c r="Z409" s="300"/>
      <c r="AB409" s="300"/>
      <c r="AD409" s="300"/>
      <c r="AF409" s="300"/>
      <c r="AI409" s="259"/>
      <c r="AL409" s="301"/>
      <c r="AN409" s="301"/>
      <c r="AP409" s="301"/>
      <c r="AR409" s="301"/>
      <c r="AT409" s="301"/>
      <c r="AV409" s="301"/>
      <c r="AX409" s="301"/>
      <c r="AZ409" s="301"/>
      <c r="BB409" s="301"/>
      <c r="BD409" s="301"/>
      <c r="BF409" s="301"/>
      <c r="BH409" s="301"/>
      <c r="BJ409" s="301"/>
    </row>
    <row r="410" spans="4:62" s="188" customFormat="1" ht="11.25" hidden="1" customHeight="1">
      <c r="D410" s="300"/>
      <c r="F410" s="300"/>
      <c r="H410" s="300"/>
      <c r="J410" s="300"/>
      <c r="L410" s="300"/>
      <c r="N410" s="300"/>
      <c r="P410" s="300"/>
      <c r="R410" s="300"/>
      <c r="T410" s="300"/>
      <c r="V410" s="300"/>
      <c r="X410" s="300"/>
      <c r="Z410" s="300"/>
      <c r="AB410" s="300"/>
      <c r="AD410" s="300"/>
      <c r="AF410" s="300"/>
      <c r="AI410" s="259"/>
      <c r="AL410" s="301"/>
      <c r="AN410" s="301"/>
      <c r="AP410" s="301"/>
      <c r="AR410" s="301"/>
      <c r="AT410" s="301"/>
      <c r="AV410" s="301"/>
      <c r="AX410" s="301"/>
      <c r="AZ410" s="301"/>
      <c r="BB410" s="301"/>
      <c r="BD410" s="301"/>
      <c r="BF410" s="301"/>
      <c r="BH410" s="301"/>
      <c r="BJ410" s="301"/>
    </row>
    <row r="411" spans="4:62" s="188" customFormat="1" ht="11.25" hidden="1" customHeight="1">
      <c r="D411" s="300"/>
      <c r="F411" s="300"/>
      <c r="H411" s="300"/>
      <c r="J411" s="300"/>
      <c r="L411" s="300"/>
      <c r="N411" s="300"/>
      <c r="P411" s="300"/>
      <c r="R411" s="300"/>
      <c r="T411" s="300"/>
      <c r="V411" s="300"/>
      <c r="X411" s="300"/>
      <c r="Z411" s="300"/>
      <c r="AB411" s="300"/>
      <c r="AD411" s="300"/>
      <c r="AF411" s="300"/>
      <c r="AI411" s="259"/>
      <c r="AL411" s="301"/>
      <c r="AN411" s="301"/>
      <c r="AP411" s="301"/>
      <c r="AR411" s="301"/>
      <c r="AT411" s="301"/>
      <c r="AV411" s="301"/>
      <c r="AX411" s="301"/>
      <c r="AZ411" s="301"/>
      <c r="BB411" s="301"/>
      <c r="BD411" s="301"/>
      <c r="BF411" s="301"/>
      <c r="BH411" s="301"/>
      <c r="BJ411" s="301"/>
    </row>
    <row r="412" spans="4:62" s="188" customFormat="1" ht="11.25" hidden="1" customHeight="1">
      <c r="D412" s="300"/>
      <c r="F412" s="300"/>
      <c r="H412" s="300"/>
      <c r="J412" s="300"/>
      <c r="L412" s="300"/>
      <c r="N412" s="300"/>
      <c r="P412" s="300"/>
      <c r="R412" s="300"/>
      <c r="T412" s="300"/>
      <c r="V412" s="300"/>
      <c r="X412" s="300"/>
      <c r="Z412" s="300"/>
      <c r="AB412" s="300"/>
      <c r="AD412" s="300"/>
      <c r="AF412" s="300"/>
      <c r="AI412" s="259"/>
      <c r="AL412" s="301"/>
      <c r="AN412" s="301"/>
      <c r="AP412" s="301"/>
      <c r="AR412" s="301"/>
      <c r="AT412" s="301"/>
      <c r="AV412" s="301"/>
      <c r="AX412" s="301"/>
      <c r="AZ412" s="301"/>
      <c r="BB412" s="301"/>
      <c r="BD412" s="301"/>
      <c r="BF412" s="301"/>
      <c r="BH412" s="301"/>
      <c r="BJ412" s="301"/>
    </row>
    <row r="413" spans="4:62" s="188" customFormat="1" ht="11.25" hidden="1" customHeight="1">
      <c r="D413" s="300"/>
      <c r="F413" s="300"/>
      <c r="H413" s="300"/>
      <c r="J413" s="300"/>
      <c r="L413" s="300"/>
      <c r="N413" s="300"/>
      <c r="P413" s="300"/>
      <c r="R413" s="300"/>
      <c r="T413" s="300"/>
      <c r="V413" s="300"/>
      <c r="X413" s="300"/>
      <c r="Z413" s="300"/>
      <c r="AB413" s="300"/>
      <c r="AD413" s="300"/>
      <c r="AF413" s="300"/>
      <c r="AI413" s="259"/>
      <c r="AL413" s="301"/>
      <c r="AN413" s="301"/>
      <c r="AP413" s="301"/>
      <c r="AR413" s="301"/>
      <c r="AT413" s="301"/>
      <c r="AV413" s="301"/>
      <c r="AX413" s="301"/>
      <c r="AZ413" s="301"/>
      <c r="BB413" s="301"/>
      <c r="BD413" s="301"/>
      <c r="BF413" s="301"/>
      <c r="BH413" s="301"/>
      <c r="BJ413" s="301"/>
    </row>
    <row r="414" spans="4:62" s="188" customFormat="1" ht="11.25" hidden="1" customHeight="1">
      <c r="D414" s="300"/>
      <c r="F414" s="300"/>
      <c r="H414" s="300"/>
      <c r="J414" s="300"/>
      <c r="L414" s="300"/>
      <c r="N414" s="300"/>
      <c r="P414" s="300"/>
      <c r="R414" s="300"/>
      <c r="T414" s="300"/>
      <c r="V414" s="300"/>
      <c r="X414" s="300"/>
      <c r="Z414" s="300"/>
      <c r="AB414" s="300"/>
      <c r="AD414" s="300"/>
      <c r="AF414" s="300"/>
      <c r="AI414" s="259"/>
      <c r="AL414" s="301"/>
      <c r="AN414" s="301"/>
      <c r="AP414" s="301"/>
      <c r="AR414" s="301"/>
      <c r="AT414" s="301"/>
      <c r="AV414" s="301"/>
      <c r="AX414" s="301"/>
      <c r="AZ414" s="301"/>
      <c r="BB414" s="301"/>
      <c r="BD414" s="301"/>
      <c r="BF414" s="301"/>
      <c r="BH414" s="301"/>
      <c r="BJ414" s="301"/>
    </row>
    <row r="415" spans="4:62" s="188" customFormat="1" ht="11.25" hidden="1" customHeight="1">
      <c r="D415" s="300"/>
      <c r="F415" s="300"/>
      <c r="H415" s="300"/>
      <c r="J415" s="300"/>
      <c r="L415" s="300"/>
      <c r="N415" s="300"/>
      <c r="P415" s="300"/>
      <c r="R415" s="300"/>
      <c r="T415" s="300"/>
      <c r="V415" s="300"/>
      <c r="X415" s="300"/>
      <c r="Z415" s="300"/>
      <c r="AB415" s="300"/>
      <c r="AD415" s="300"/>
      <c r="AF415" s="300"/>
      <c r="AI415" s="259"/>
      <c r="AL415" s="301"/>
      <c r="AN415" s="301"/>
      <c r="AP415" s="301"/>
      <c r="AR415" s="301"/>
      <c r="AT415" s="301"/>
      <c r="AV415" s="301"/>
      <c r="AX415" s="301"/>
      <c r="AZ415" s="301"/>
      <c r="BB415" s="301"/>
      <c r="BD415" s="301"/>
      <c r="BF415" s="301"/>
      <c r="BH415" s="301"/>
      <c r="BJ415" s="301"/>
    </row>
    <row r="416" spans="4:62" s="188" customFormat="1" ht="11.25" hidden="1" customHeight="1">
      <c r="D416" s="300"/>
      <c r="F416" s="300"/>
      <c r="H416" s="300"/>
      <c r="J416" s="300"/>
      <c r="L416" s="300"/>
      <c r="N416" s="300"/>
      <c r="P416" s="300"/>
      <c r="R416" s="300"/>
      <c r="T416" s="300"/>
      <c r="V416" s="300"/>
      <c r="X416" s="300"/>
      <c r="Z416" s="300"/>
      <c r="AB416" s="300"/>
      <c r="AD416" s="300"/>
      <c r="AF416" s="300"/>
      <c r="AI416" s="259"/>
      <c r="AL416" s="301"/>
      <c r="AN416" s="301"/>
      <c r="AP416" s="301"/>
      <c r="AR416" s="301"/>
      <c r="AT416" s="301"/>
      <c r="AV416" s="301"/>
      <c r="AX416" s="301"/>
      <c r="AZ416" s="301"/>
      <c r="BB416" s="301"/>
      <c r="BD416" s="301"/>
      <c r="BF416" s="301"/>
      <c r="BH416" s="301"/>
      <c r="BJ416" s="301"/>
    </row>
    <row r="417" spans="4:62" s="188" customFormat="1" ht="11.25" hidden="1" customHeight="1">
      <c r="D417" s="300"/>
      <c r="F417" s="300"/>
      <c r="H417" s="300"/>
      <c r="J417" s="300"/>
      <c r="L417" s="300"/>
      <c r="N417" s="300"/>
      <c r="P417" s="300"/>
      <c r="R417" s="300"/>
      <c r="T417" s="300"/>
      <c r="V417" s="300"/>
      <c r="X417" s="300"/>
      <c r="Z417" s="300"/>
      <c r="AB417" s="300"/>
      <c r="AD417" s="300"/>
      <c r="AF417" s="300"/>
      <c r="AI417" s="259"/>
      <c r="AL417" s="301"/>
      <c r="AN417" s="301"/>
      <c r="AP417" s="301"/>
      <c r="AR417" s="301"/>
      <c r="AT417" s="301"/>
      <c r="AV417" s="301"/>
      <c r="AX417" s="301"/>
      <c r="AZ417" s="301"/>
      <c r="BB417" s="301"/>
      <c r="BD417" s="301"/>
      <c r="BF417" s="301"/>
      <c r="BH417" s="301"/>
      <c r="BJ417" s="301"/>
    </row>
    <row r="418" spans="4:62" s="188" customFormat="1" ht="11.25" hidden="1" customHeight="1">
      <c r="D418" s="300"/>
      <c r="F418" s="300"/>
      <c r="H418" s="300"/>
      <c r="J418" s="300"/>
      <c r="L418" s="300"/>
      <c r="N418" s="300"/>
      <c r="P418" s="300"/>
      <c r="R418" s="300"/>
      <c r="T418" s="300"/>
      <c r="V418" s="300"/>
      <c r="X418" s="300"/>
      <c r="Z418" s="300"/>
      <c r="AB418" s="300"/>
      <c r="AD418" s="300"/>
      <c r="AF418" s="300"/>
      <c r="AI418" s="259"/>
      <c r="AL418" s="301"/>
      <c r="AN418" s="301"/>
      <c r="AP418" s="301"/>
      <c r="AR418" s="301"/>
      <c r="AT418" s="301"/>
      <c r="AV418" s="301"/>
      <c r="AX418" s="301"/>
      <c r="AZ418" s="301"/>
      <c r="BB418" s="301"/>
      <c r="BD418" s="301"/>
      <c r="BF418" s="301"/>
      <c r="BH418" s="301"/>
      <c r="BJ418" s="301"/>
    </row>
    <row r="419" spans="4:62" s="188" customFormat="1" ht="11.25" hidden="1" customHeight="1">
      <c r="D419" s="300"/>
      <c r="F419" s="300"/>
      <c r="H419" s="300"/>
      <c r="J419" s="300"/>
      <c r="L419" s="300"/>
      <c r="N419" s="300"/>
      <c r="P419" s="300"/>
      <c r="R419" s="300"/>
      <c r="T419" s="300"/>
      <c r="V419" s="300"/>
      <c r="X419" s="300"/>
      <c r="Z419" s="300"/>
      <c r="AB419" s="300"/>
      <c r="AD419" s="300"/>
      <c r="AF419" s="300"/>
      <c r="AI419" s="259"/>
      <c r="AL419" s="301"/>
      <c r="AN419" s="301"/>
      <c r="AP419" s="301"/>
      <c r="AR419" s="301"/>
      <c r="AT419" s="301"/>
      <c r="AV419" s="301"/>
      <c r="AX419" s="301"/>
      <c r="AZ419" s="301"/>
      <c r="BB419" s="301"/>
      <c r="BD419" s="301"/>
      <c r="BF419" s="301"/>
      <c r="BH419" s="301"/>
      <c r="BJ419" s="301"/>
    </row>
    <row r="420" spans="4:62" s="188" customFormat="1" ht="11.25" hidden="1" customHeight="1">
      <c r="D420" s="300"/>
      <c r="F420" s="300"/>
      <c r="H420" s="300"/>
      <c r="J420" s="300"/>
      <c r="L420" s="300"/>
      <c r="N420" s="300"/>
      <c r="P420" s="300"/>
      <c r="R420" s="300"/>
      <c r="T420" s="300"/>
      <c r="V420" s="300"/>
      <c r="X420" s="300"/>
      <c r="Z420" s="300"/>
      <c r="AB420" s="300"/>
      <c r="AD420" s="300"/>
      <c r="AF420" s="300"/>
      <c r="AI420" s="259"/>
      <c r="AL420" s="301"/>
      <c r="AN420" s="301"/>
      <c r="AP420" s="301"/>
      <c r="AR420" s="301"/>
      <c r="AT420" s="301"/>
      <c r="AV420" s="301"/>
      <c r="AX420" s="301"/>
      <c r="AZ420" s="301"/>
      <c r="BB420" s="301"/>
      <c r="BD420" s="301"/>
      <c r="BF420" s="301"/>
      <c r="BH420" s="301"/>
      <c r="BJ420" s="301"/>
    </row>
    <row r="421" spans="4:62" s="188" customFormat="1" ht="11.25" hidden="1" customHeight="1">
      <c r="D421" s="300"/>
      <c r="F421" s="300"/>
      <c r="H421" s="300"/>
      <c r="J421" s="300"/>
      <c r="L421" s="300"/>
      <c r="N421" s="300"/>
      <c r="P421" s="300"/>
      <c r="R421" s="300"/>
      <c r="T421" s="300"/>
      <c r="V421" s="300"/>
      <c r="X421" s="300"/>
      <c r="Z421" s="300"/>
      <c r="AB421" s="300"/>
      <c r="AD421" s="300"/>
      <c r="AF421" s="300"/>
      <c r="AI421" s="259"/>
      <c r="AL421" s="301"/>
      <c r="AN421" s="301"/>
      <c r="AP421" s="301"/>
      <c r="AR421" s="301"/>
      <c r="AT421" s="301"/>
      <c r="AV421" s="301"/>
      <c r="AX421" s="301"/>
      <c r="AZ421" s="301"/>
      <c r="BB421" s="301"/>
      <c r="BD421" s="301"/>
      <c r="BF421" s="301"/>
      <c r="BH421" s="301"/>
      <c r="BJ421" s="301"/>
    </row>
    <row r="422" spans="4:62" s="188" customFormat="1" ht="11.25" hidden="1" customHeight="1">
      <c r="D422" s="300"/>
      <c r="F422" s="300"/>
      <c r="H422" s="300"/>
      <c r="J422" s="300"/>
      <c r="L422" s="300"/>
      <c r="N422" s="300"/>
      <c r="P422" s="300"/>
      <c r="R422" s="300"/>
      <c r="T422" s="300"/>
      <c r="V422" s="300"/>
      <c r="X422" s="300"/>
      <c r="Z422" s="300"/>
      <c r="AB422" s="300"/>
      <c r="AD422" s="300"/>
      <c r="AF422" s="300"/>
      <c r="AI422" s="259"/>
      <c r="AL422" s="301"/>
      <c r="AN422" s="301"/>
      <c r="AP422" s="301"/>
      <c r="AR422" s="301"/>
      <c r="AT422" s="301"/>
      <c r="AV422" s="301"/>
      <c r="AX422" s="301"/>
      <c r="AZ422" s="301"/>
      <c r="BB422" s="301"/>
      <c r="BD422" s="301"/>
      <c r="BF422" s="301"/>
      <c r="BH422" s="301"/>
      <c r="BJ422" s="301"/>
    </row>
    <row r="423" spans="4:62" s="188" customFormat="1" ht="11.25" hidden="1" customHeight="1">
      <c r="D423" s="300"/>
      <c r="F423" s="300"/>
      <c r="H423" s="300"/>
      <c r="J423" s="300"/>
      <c r="L423" s="300"/>
      <c r="N423" s="300"/>
      <c r="P423" s="300"/>
      <c r="R423" s="300"/>
      <c r="T423" s="300"/>
      <c r="V423" s="300"/>
      <c r="X423" s="300"/>
      <c r="Z423" s="300"/>
      <c r="AB423" s="300"/>
      <c r="AD423" s="300"/>
      <c r="AF423" s="300"/>
      <c r="AI423" s="259"/>
      <c r="AL423" s="301"/>
      <c r="AN423" s="301"/>
      <c r="AP423" s="301"/>
      <c r="AR423" s="301"/>
      <c r="AT423" s="301"/>
      <c r="AV423" s="301"/>
      <c r="AX423" s="301"/>
      <c r="AZ423" s="301"/>
      <c r="BB423" s="301"/>
      <c r="BD423" s="301"/>
      <c r="BF423" s="301"/>
      <c r="BH423" s="301"/>
      <c r="BJ423" s="301"/>
    </row>
    <row r="424" spans="4:62" s="188" customFormat="1" ht="11.25" hidden="1" customHeight="1">
      <c r="D424" s="300"/>
      <c r="F424" s="300"/>
      <c r="H424" s="300"/>
      <c r="J424" s="300"/>
      <c r="L424" s="300"/>
      <c r="N424" s="300"/>
      <c r="P424" s="300"/>
      <c r="R424" s="300"/>
      <c r="T424" s="300"/>
      <c r="V424" s="300"/>
      <c r="X424" s="300"/>
      <c r="Z424" s="300"/>
      <c r="AB424" s="300"/>
      <c r="AD424" s="300"/>
      <c r="AF424" s="300"/>
      <c r="AI424" s="259"/>
      <c r="AL424" s="301"/>
      <c r="AN424" s="301"/>
      <c r="AP424" s="301"/>
      <c r="AR424" s="301"/>
      <c r="AT424" s="301"/>
      <c r="AV424" s="301"/>
      <c r="AX424" s="301"/>
      <c r="AZ424" s="301"/>
      <c r="BB424" s="301"/>
      <c r="BD424" s="301"/>
      <c r="BF424" s="301"/>
      <c r="BH424" s="301"/>
      <c r="BJ424" s="301"/>
    </row>
    <row r="425" spans="4:62" s="188" customFormat="1" ht="11.25" hidden="1" customHeight="1">
      <c r="D425" s="300"/>
      <c r="F425" s="300"/>
      <c r="H425" s="300"/>
      <c r="J425" s="300"/>
      <c r="L425" s="300"/>
      <c r="N425" s="300"/>
      <c r="P425" s="300"/>
      <c r="R425" s="300"/>
      <c r="T425" s="300"/>
      <c r="V425" s="300"/>
      <c r="X425" s="300"/>
      <c r="Z425" s="300"/>
      <c r="AB425" s="300"/>
      <c r="AD425" s="300"/>
      <c r="AF425" s="300"/>
      <c r="AI425" s="259"/>
      <c r="AL425" s="301"/>
      <c r="AN425" s="301"/>
      <c r="AP425" s="301"/>
      <c r="AR425" s="301"/>
      <c r="AT425" s="301"/>
      <c r="AV425" s="301"/>
      <c r="AX425" s="301"/>
      <c r="AZ425" s="301"/>
      <c r="BB425" s="301"/>
      <c r="BD425" s="301"/>
      <c r="BF425" s="301"/>
      <c r="BH425" s="301"/>
      <c r="BJ425" s="301"/>
    </row>
    <row r="426" spans="4:62" s="188" customFormat="1" ht="11.25" hidden="1" customHeight="1">
      <c r="D426" s="300"/>
      <c r="F426" s="300"/>
      <c r="H426" s="300"/>
      <c r="J426" s="300"/>
      <c r="L426" s="300"/>
      <c r="N426" s="300"/>
      <c r="P426" s="300"/>
      <c r="R426" s="300"/>
      <c r="T426" s="300"/>
      <c r="V426" s="300"/>
      <c r="X426" s="300"/>
      <c r="Z426" s="300"/>
      <c r="AB426" s="300"/>
      <c r="AD426" s="300"/>
      <c r="AF426" s="300"/>
      <c r="AI426" s="259"/>
      <c r="AL426" s="301"/>
      <c r="AN426" s="301"/>
      <c r="AP426" s="301"/>
      <c r="AR426" s="301"/>
      <c r="AT426" s="301"/>
      <c r="AV426" s="301"/>
      <c r="AX426" s="301"/>
      <c r="AZ426" s="301"/>
      <c r="BB426" s="301"/>
      <c r="BD426" s="301"/>
      <c r="BF426" s="301"/>
      <c r="BH426" s="301"/>
      <c r="BJ426" s="301"/>
    </row>
    <row r="427" spans="4:62" s="188" customFormat="1" ht="11.25" hidden="1" customHeight="1">
      <c r="D427" s="300"/>
      <c r="F427" s="300"/>
      <c r="H427" s="300"/>
      <c r="J427" s="300"/>
      <c r="L427" s="300"/>
      <c r="N427" s="300"/>
      <c r="P427" s="300"/>
      <c r="R427" s="300"/>
      <c r="T427" s="300"/>
      <c r="V427" s="300"/>
      <c r="X427" s="300"/>
      <c r="Z427" s="300"/>
      <c r="AB427" s="300"/>
      <c r="AD427" s="300"/>
      <c r="AF427" s="300"/>
      <c r="AI427" s="259"/>
      <c r="AL427" s="301"/>
      <c r="AN427" s="301"/>
      <c r="AP427" s="301"/>
      <c r="AR427" s="301"/>
      <c r="AT427" s="301"/>
      <c r="AV427" s="301"/>
      <c r="AX427" s="301"/>
      <c r="AZ427" s="301"/>
      <c r="BB427" s="301"/>
      <c r="BD427" s="301"/>
      <c r="BF427" s="301"/>
      <c r="BH427" s="301"/>
      <c r="BJ427" s="301"/>
    </row>
    <row r="428" spans="4:62" s="188" customFormat="1" ht="11.25" hidden="1" customHeight="1">
      <c r="D428" s="300"/>
      <c r="F428" s="300"/>
      <c r="H428" s="300"/>
      <c r="J428" s="300"/>
      <c r="L428" s="300"/>
      <c r="N428" s="300"/>
      <c r="P428" s="300"/>
      <c r="R428" s="300"/>
      <c r="T428" s="300"/>
      <c r="V428" s="300"/>
      <c r="X428" s="300"/>
      <c r="Z428" s="300"/>
      <c r="AB428" s="300"/>
      <c r="AD428" s="300"/>
      <c r="AF428" s="300"/>
      <c r="AI428" s="259"/>
      <c r="AL428" s="301"/>
      <c r="AN428" s="301"/>
      <c r="AP428" s="301"/>
      <c r="AR428" s="301"/>
      <c r="AT428" s="301"/>
      <c r="AV428" s="301"/>
      <c r="AX428" s="301"/>
      <c r="AZ428" s="301"/>
      <c r="BB428" s="301"/>
      <c r="BD428" s="301"/>
      <c r="BF428" s="301"/>
      <c r="BH428" s="301"/>
      <c r="BJ428" s="301"/>
    </row>
    <row r="429" spans="4:62" s="188" customFormat="1" ht="11.25" hidden="1" customHeight="1">
      <c r="D429" s="300"/>
      <c r="F429" s="300"/>
      <c r="H429" s="300"/>
      <c r="J429" s="300"/>
      <c r="L429" s="300"/>
      <c r="N429" s="300"/>
      <c r="P429" s="300"/>
      <c r="R429" s="300"/>
      <c r="T429" s="300"/>
      <c r="V429" s="300"/>
      <c r="X429" s="300"/>
      <c r="Z429" s="300"/>
      <c r="AB429" s="300"/>
      <c r="AD429" s="300"/>
      <c r="AF429" s="300"/>
      <c r="AI429" s="259"/>
      <c r="AL429" s="301"/>
      <c r="AN429" s="301"/>
      <c r="AP429" s="301"/>
      <c r="AR429" s="301"/>
      <c r="AT429" s="301"/>
      <c r="AV429" s="301"/>
      <c r="AX429" s="301"/>
      <c r="AZ429" s="301"/>
      <c r="BB429" s="301"/>
      <c r="BD429" s="301"/>
      <c r="BF429" s="301"/>
      <c r="BH429" s="301"/>
      <c r="BJ429" s="301"/>
    </row>
    <row r="430" spans="4:62" s="188" customFormat="1" ht="11.25" hidden="1" customHeight="1">
      <c r="D430" s="300"/>
      <c r="F430" s="300"/>
      <c r="H430" s="300"/>
      <c r="J430" s="300"/>
      <c r="L430" s="300"/>
      <c r="N430" s="300"/>
      <c r="P430" s="300"/>
      <c r="R430" s="300"/>
      <c r="T430" s="300"/>
      <c r="V430" s="300"/>
      <c r="X430" s="300"/>
      <c r="Z430" s="300"/>
      <c r="AB430" s="300"/>
      <c r="AD430" s="300"/>
      <c r="AF430" s="300"/>
      <c r="AI430" s="259"/>
      <c r="AL430" s="301"/>
      <c r="AN430" s="301"/>
      <c r="AP430" s="301"/>
      <c r="AR430" s="301"/>
      <c r="AT430" s="301"/>
      <c r="AV430" s="301"/>
      <c r="AX430" s="301"/>
      <c r="AZ430" s="301"/>
      <c r="BB430" s="301"/>
      <c r="BD430" s="301"/>
      <c r="BF430" s="301"/>
      <c r="BH430" s="301"/>
      <c r="BJ430" s="301"/>
    </row>
    <row r="431" spans="4:62" s="188" customFormat="1" ht="11.25" hidden="1" customHeight="1">
      <c r="D431" s="300"/>
      <c r="F431" s="300"/>
      <c r="H431" s="300"/>
      <c r="J431" s="300"/>
      <c r="L431" s="300"/>
      <c r="N431" s="300"/>
      <c r="P431" s="300"/>
      <c r="R431" s="300"/>
      <c r="T431" s="300"/>
      <c r="V431" s="300"/>
      <c r="X431" s="300"/>
      <c r="Z431" s="300"/>
      <c r="AB431" s="300"/>
      <c r="AD431" s="300"/>
      <c r="AF431" s="300"/>
      <c r="AI431" s="259"/>
      <c r="AL431" s="301"/>
      <c r="AN431" s="301"/>
      <c r="AP431" s="301"/>
      <c r="AR431" s="301"/>
      <c r="AT431" s="301"/>
      <c r="AV431" s="301"/>
      <c r="AX431" s="301"/>
      <c r="AZ431" s="301"/>
      <c r="BB431" s="301"/>
      <c r="BD431" s="301"/>
      <c r="BF431" s="301"/>
      <c r="BH431" s="301"/>
      <c r="BJ431" s="301"/>
    </row>
    <row r="432" spans="4:62" s="188" customFormat="1" ht="11.25" hidden="1" customHeight="1">
      <c r="D432" s="300"/>
      <c r="F432" s="300"/>
      <c r="H432" s="300"/>
      <c r="J432" s="300"/>
      <c r="L432" s="300"/>
      <c r="N432" s="300"/>
      <c r="P432" s="300"/>
      <c r="R432" s="300"/>
      <c r="T432" s="300"/>
      <c r="V432" s="300"/>
      <c r="X432" s="300"/>
      <c r="Z432" s="300"/>
      <c r="AB432" s="300"/>
      <c r="AD432" s="300"/>
      <c r="AF432" s="300"/>
      <c r="AI432" s="259"/>
      <c r="AL432" s="301"/>
      <c r="AN432" s="301"/>
      <c r="AP432" s="301"/>
      <c r="AR432" s="301"/>
      <c r="AT432" s="301"/>
      <c r="AV432" s="301"/>
      <c r="AX432" s="301"/>
      <c r="AZ432" s="301"/>
      <c r="BB432" s="301"/>
      <c r="BD432" s="301"/>
      <c r="BF432" s="301"/>
      <c r="BH432" s="301"/>
      <c r="BJ432" s="301"/>
    </row>
    <row r="433" spans="4:62" s="188" customFormat="1" ht="11.25" hidden="1" customHeight="1">
      <c r="D433" s="300"/>
      <c r="F433" s="300"/>
      <c r="H433" s="300"/>
      <c r="J433" s="300"/>
      <c r="L433" s="300"/>
      <c r="N433" s="300"/>
      <c r="P433" s="300"/>
      <c r="R433" s="300"/>
      <c r="T433" s="300"/>
      <c r="V433" s="300"/>
      <c r="X433" s="300"/>
      <c r="Z433" s="300"/>
      <c r="AB433" s="300"/>
      <c r="AD433" s="300"/>
      <c r="AF433" s="300"/>
      <c r="AI433" s="259"/>
      <c r="AL433" s="301"/>
      <c r="AN433" s="301"/>
      <c r="AP433" s="301"/>
      <c r="AR433" s="301"/>
      <c r="AT433" s="301"/>
      <c r="AV433" s="301"/>
      <c r="AX433" s="301"/>
      <c r="AZ433" s="301"/>
      <c r="BB433" s="301"/>
      <c r="BD433" s="301"/>
      <c r="BF433" s="301"/>
      <c r="BH433" s="301"/>
      <c r="BJ433" s="301"/>
    </row>
    <row r="434" spans="4:62" s="188" customFormat="1" ht="11.25" hidden="1" customHeight="1">
      <c r="D434" s="300"/>
      <c r="F434" s="300"/>
      <c r="H434" s="300"/>
      <c r="J434" s="300"/>
      <c r="L434" s="300"/>
      <c r="N434" s="300"/>
      <c r="P434" s="300"/>
      <c r="R434" s="300"/>
      <c r="T434" s="300"/>
      <c r="V434" s="300"/>
      <c r="X434" s="300"/>
      <c r="Z434" s="300"/>
      <c r="AB434" s="300"/>
      <c r="AD434" s="300"/>
      <c r="AF434" s="300"/>
      <c r="AI434" s="259"/>
      <c r="AL434" s="301"/>
      <c r="AN434" s="301"/>
      <c r="AP434" s="301"/>
      <c r="AR434" s="301"/>
      <c r="AT434" s="301"/>
      <c r="AV434" s="301"/>
      <c r="AX434" s="301"/>
      <c r="AZ434" s="301"/>
      <c r="BB434" s="301"/>
      <c r="BD434" s="301"/>
      <c r="BF434" s="301"/>
      <c r="BH434" s="301"/>
      <c r="BJ434" s="301"/>
    </row>
    <row r="435" spans="4:62" s="188" customFormat="1" ht="11.25" hidden="1" customHeight="1">
      <c r="D435" s="300"/>
      <c r="F435" s="300"/>
      <c r="H435" s="300"/>
      <c r="J435" s="300"/>
      <c r="L435" s="300"/>
      <c r="N435" s="300"/>
      <c r="P435" s="300"/>
      <c r="R435" s="300"/>
      <c r="T435" s="300"/>
      <c r="V435" s="300"/>
      <c r="X435" s="300"/>
      <c r="Z435" s="300"/>
      <c r="AB435" s="300"/>
      <c r="AD435" s="300"/>
      <c r="AF435" s="300"/>
      <c r="AI435" s="259"/>
      <c r="AL435" s="301"/>
      <c r="AN435" s="301"/>
      <c r="AP435" s="301"/>
      <c r="AR435" s="301"/>
      <c r="AT435" s="301"/>
      <c r="AV435" s="301"/>
      <c r="AX435" s="301"/>
      <c r="AZ435" s="301"/>
      <c r="BB435" s="301"/>
      <c r="BD435" s="301"/>
      <c r="BF435" s="301"/>
      <c r="BH435" s="301"/>
      <c r="BJ435" s="301"/>
    </row>
    <row r="436" spans="4:62" s="188" customFormat="1" ht="11.25" hidden="1" customHeight="1">
      <c r="D436" s="300"/>
      <c r="F436" s="300"/>
      <c r="H436" s="300"/>
      <c r="J436" s="300"/>
      <c r="L436" s="300"/>
      <c r="N436" s="300"/>
      <c r="P436" s="300"/>
      <c r="R436" s="300"/>
      <c r="T436" s="300"/>
      <c r="V436" s="300"/>
      <c r="X436" s="300"/>
      <c r="Z436" s="300"/>
      <c r="AB436" s="300"/>
      <c r="AD436" s="300"/>
      <c r="AF436" s="300"/>
      <c r="AI436" s="259"/>
      <c r="AL436" s="301"/>
      <c r="AN436" s="301"/>
      <c r="AP436" s="301"/>
      <c r="AR436" s="301"/>
      <c r="AT436" s="301"/>
      <c r="AV436" s="301"/>
      <c r="AX436" s="301"/>
      <c r="AZ436" s="301"/>
      <c r="BB436" s="301"/>
      <c r="BD436" s="301"/>
      <c r="BF436" s="301"/>
      <c r="BH436" s="301"/>
      <c r="BJ436" s="301"/>
    </row>
    <row r="437" spans="4:62" s="188" customFormat="1" ht="11.25" hidden="1" customHeight="1">
      <c r="D437" s="300"/>
      <c r="F437" s="300"/>
      <c r="H437" s="300"/>
      <c r="J437" s="300"/>
      <c r="L437" s="300"/>
      <c r="N437" s="300"/>
      <c r="P437" s="300"/>
      <c r="R437" s="300"/>
      <c r="T437" s="300"/>
      <c r="V437" s="300"/>
      <c r="X437" s="300"/>
      <c r="Z437" s="300"/>
      <c r="AB437" s="300"/>
      <c r="AD437" s="300"/>
      <c r="AF437" s="300"/>
      <c r="AI437" s="259"/>
      <c r="AL437" s="301"/>
      <c r="AN437" s="301"/>
      <c r="AP437" s="301"/>
      <c r="AR437" s="301"/>
      <c r="AT437" s="301"/>
      <c r="AV437" s="301"/>
      <c r="AX437" s="301"/>
      <c r="AZ437" s="301"/>
      <c r="BB437" s="301"/>
      <c r="BD437" s="301"/>
      <c r="BF437" s="301"/>
      <c r="BH437" s="301"/>
      <c r="BJ437" s="301"/>
    </row>
    <row r="438" spans="4:62" s="188" customFormat="1" ht="11.25" hidden="1" customHeight="1">
      <c r="D438" s="300"/>
      <c r="F438" s="300"/>
      <c r="H438" s="300"/>
      <c r="J438" s="300"/>
      <c r="L438" s="300"/>
      <c r="N438" s="300"/>
      <c r="P438" s="300"/>
      <c r="R438" s="300"/>
      <c r="T438" s="300"/>
      <c r="V438" s="300"/>
      <c r="X438" s="300"/>
      <c r="Z438" s="300"/>
      <c r="AB438" s="300"/>
      <c r="AD438" s="300"/>
      <c r="AF438" s="300"/>
      <c r="AI438" s="259"/>
      <c r="AL438" s="301"/>
      <c r="AN438" s="301"/>
      <c r="AP438" s="301"/>
      <c r="AR438" s="301"/>
      <c r="AT438" s="301"/>
      <c r="AV438" s="301"/>
      <c r="AX438" s="301"/>
      <c r="AZ438" s="301"/>
      <c r="BB438" s="301"/>
      <c r="BD438" s="301"/>
      <c r="BF438" s="301"/>
      <c r="BH438" s="301"/>
      <c r="BJ438" s="301"/>
    </row>
    <row r="439" spans="4:62" s="188" customFormat="1" ht="11.25" hidden="1" customHeight="1">
      <c r="D439" s="300"/>
      <c r="F439" s="300"/>
      <c r="H439" s="300"/>
      <c r="J439" s="300"/>
      <c r="L439" s="300"/>
      <c r="N439" s="300"/>
      <c r="P439" s="300"/>
      <c r="R439" s="300"/>
      <c r="T439" s="300"/>
      <c r="V439" s="300"/>
      <c r="X439" s="300"/>
      <c r="Z439" s="300"/>
      <c r="AB439" s="300"/>
      <c r="AD439" s="300"/>
      <c r="AF439" s="300"/>
      <c r="AI439" s="259"/>
      <c r="AL439" s="301"/>
      <c r="AN439" s="301"/>
      <c r="AP439" s="301"/>
      <c r="AR439" s="301"/>
      <c r="AT439" s="301"/>
      <c r="AV439" s="301"/>
      <c r="AX439" s="301"/>
      <c r="AZ439" s="301"/>
      <c r="BB439" s="301"/>
      <c r="BD439" s="301"/>
      <c r="BF439" s="301"/>
      <c r="BH439" s="301"/>
      <c r="BJ439" s="301"/>
    </row>
    <row r="440" spans="4:62" s="188" customFormat="1" ht="11.25" hidden="1" customHeight="1">
      <c r="D440" s="300"/>
      <c r="F440" s="300"/>
      <c r="H440" s="300"/>
      <c r="J440" s="300"/>
      <c r="L440" s="300"/>
      <c r="N440" s="300"/>
      <c r="P440" s="300"/>
      <c r="R440" s="300"/>
      <c r="T440" s="300"/>
      <c r="V440" s="300"/>
      <c r="X440" s="300"/>
      <c r="Z440" s="300"/>
      <c r="AB440" s="300"/>
      <c r="AD440" s="300"/>
      <c r="AF440" s="300"/>
      <c r="AI440" s="259"/>
      <c r="AL440" s="301"/>
      <c r="AN440" s="301"/>
      <c r="AP440" s="301"/>
      <c r="AR440" s="301"/>
      <c r="AT440" s="301"/>
      <c r="AV440" s="301"/>
      <c r="AX440" s="301"/>
      <c r="AZ440" s="301"/>
      <c r="BB440" s="301"/>
      <c r="BD440" s="301"/>
      <c r="BF440" s="301"/>
      <c r="BH440" s="301"/>
      <c r="BJ440" s="301"/>
    </row>
    <row r="441" spans="4:62" s="188" customFormat="1" ht="11.25" hidden="1" customHeight="1">
      <c r="D441" s="300"/>
      <c r="F441" s="300"/>
      <c r="H441" s="300"/>
      <c r="J441" s="300"/>
      <c r="L441" s="300"/>
      <c r="N441" s="300"/>
      <c r="P441" s="300"/>
      <c r="R441" s="300"/>
      <c r="T441" s="300"/>
      <c r="V441" s="300"/>
      <c r="X441" s="300"/>
      <c r="Z441" s="300"/>
      <c r="AB441" s="300"/>
      <c r="AD441" s="300"/>
      <c r="AF441" s="300"/>
      <c r="AI441" s="259"/>
      <c r="AL441" s="301"/>
      <c r="AN441" s="301"/>
      <c r="AP441" s="301"/>
      <c r="AR441" s="301"/>
      <c r="AT441" s="301"/>
      <c r="AV441" s="301"/>
      <c r="AX441" s="301"/>
      <c r="AZ441" s="301"/>
      <c r="BB441" s="301"/>
      <c r="BD441" s="301"/>
      <c r="BF441" s="301"/>
      <c r="BH441" s="301"/>
      <c r="BJ441" s="301"/>
    </row>
    <row r="442" spans="4:62" s="188" customFormat="1" ht="11.25" hidden="1" customHeight="1">
      <c r="D442" s="300"/>
      <c r="F442" s="300"/>
      <c r="H442" s="300"/>
      <c r="J442" s="300"/>
      <c r="L442" s="300"/>
      <c r="N442" s="300"/>
      <c r="P442" s="300"/>
      <c r="R442" s="300"/>
      <c r="T442" s="300"/>
      <c r="V442" s="300"/>
      <c r="X442" s="300"/>
      <c r="Z442" s="300"/>
      <c r="AB442" s="300"/>
      <c r="AD442" s="300"/>
      <c r="AF442" s="300"/>
      <c r="AI442" s="259"/>
      <c r="AL442" s="301"/>
      <c r="AN442" s="301"/>
      <c r="AP442" s="301"/>
      <c r="AR442" s="301"/>
      <c r="AT442" s="301"/>
      <c r="AV442" s="301"/>
      <c r="AX442" s="301"/>
      <c r="AZ442" s="301"/>
      <c r="BB442" s="301"/>
      <c r="BD442" s="301"/>
      <c r="BF442" s="301"/>
      <c r="BH442" s="301"/>
      <c r="BJ442" s="301"/>
    </row>
    <row r="443" spans="4:62" s="188" customFormat="1" ht="11.25" hidden="1" customHeight="1">
      <c r="D443" s="300"/>
      <c r="F443" s="300"/>
      <c r="H443" s="300"/>
      <c r="J443" s="300"/>
      <c r="L443" s="300"/>
      <c r="N443" s="300"/>
      <c r="P443" s="300"/>
      <c r="R443" s="300"/>
      <c r="T443" s="300"/>
      <c r="V443" s="300"/>
      <c r="X443" s="300"/>
      <c r="Z443" s="300"/>
      <c r="AB443" s="300"/>
      <c r="AD443" s="300"/>
      <c r="AF443" s="300"/>
      <c r="AI443" s="259"/>
      <c r="AL443" s="301"/>
      <c r="AN443" s="301"/>
      <c r="AP443" s="301"/>
      <c r="AR443" s="301"/>
      <c r="AT443" s="301"/>
      <c r="AV443" s="301"/>
      <c r="AX443" s="301"/>
      <c r="AZ443" s="301"/>
      <c r="BB443" s="301"/>
      <c r="BD443" s="301"/>
      <c r="BF443" s="301"/>
      <c r="BH443" s="301"/>
      <c r="BJ443" s="301"/>
    </row>
    <row r="444" spans="4:62" s="188" customFormat="1" ht="11.25" hidden="1" customHeight="1">
      <c r="D444" s="300"/>
      <c r="F444" s="300"/>
      <c r="H444" s="300"/>
      <c r="J444" s="300"/>
      <c r="L444" s="300"/>
      <c r="N444" s="300"/>
      <c r="P444" s="300"/>
      <c r="R444" s="300"/>
      <c r="T444" s="300"/>
      <c r="V444" s="300"/>
      <c r="X444" s="300"/>
      <c r="Z444" s="300"/>
      <c r="AB444" s="300"/>
      <c r="AD444" s="300"/>
      <c r="AF444" s="300"/>
      <c r="AI444" s="259"/>
      <c r="AL444" s="301"/>
      <c r="AN444" s="301"/>
      <c r="AP444" s="301"/>
      <c r="AR444" s="301"/>
      <c r="AT444" s="301"/>
      <c r="AV444" s="301"/>
      <c r="AX444" s="301"/>
      <c r="AZ444" s="301"/>
      <c r="BB444" s="301"/>
      <c r="BD444" s="301"/>
      <c r="BF444" s="301"/>
      <c r="BH444" s="301"/>
      <c r="BJ444" s="301"/>
    </row>
    <row r="445" spans="4:62" s="188" customFormat="1" ht="11.25" hidden="1" customHeight="1">
      <c r="D445" s="300"/>
      <c r="F445" s="300"/>
      <c r="H445" s="300"/>
      <c r="J445" s="300"/>
      <c r="L445" s="300"/>
      <c r="N445" s="300"/>
      <c r="P445" s="300"/>
      <c r="R445" s="300"/>
      <c r="T445" s="300"/>
      <c r="V445" s="300"/>
      <c r="X445" s="300"/>
      <c r="Z445" s="300"/>
      <c r="AB445" s="300"/>
      <c r="AD445" s="300"/>
      <c r="AF445" s="300"/>
      <c r="AI445" s="259"/>
      <c r="AL445" s="301"/>
      <c r="AN445" s="301"/>
      <c r="AP445" s="301"/>
      <c r="AR445" s="301"/>
      <c r="AT445" s="301"/>
      <c r="AV445" s="301"/>
      <c r="AX445" s="301"/>
      <c r="AZ445" s="301"/>
      <c r="BB445" s="301"/>
      <c r="BD445" s="301"/>
      <c r="BF445" s="301"/>
      <c r="BH445" s="301"/>
      <c r="BJ445" s="301"/>
    </row>
    <row r="446" spans="4:62" s="188" customFormat="1" ht="11.25" hidden="1" customHeight="1">
      <c r="D446" s="300"/>
      <c r="F446" s="300"/>
      <c r="H446" s="300"/>
      <c r="J446" s="300"/>
      <c r="L446" s="300"/>
      <c r="N446" s="300"/>
      <c r="P446" s="300"/>
      <c r="R446" s="300"/>
      <c r="T446" s="300"/>
      <c r="V446" s="300"/>
      <c r="X446" s="300"/>
      <c r="Z446" s="300"/>
      <c r="AB446" s="300"/>
      <c r="AD446" s="300"/>
      <c r="AF446" s="300"/>
      <c r="AI446" s="259"/>
      <c r="AL446" s="301"/>
      <c r="AN446" s="301"/>
      <c r="AP446" s="301"/>
      <c r="AR446" s="301"/>
      <c r="AT446" s="301"/>
      <c r="AV446" s="301"/>
      <c r="AX446" s="301"/>
      <c r="AZ446" s="301"/>
      <c r="BB446" s="301"/>
      <c r="BD446" s="301"/>
      <c r="BF446" s="301"/>
      <c r="BH446" s="301"/>
      <c r="BJ446" s="301"/>
    </row>
    <row r="447" spans="4:62" s="188" customFormat="1" ht="11.25" hidden="1" customHeight="1">
      <c r="D447" s="300"/>
      <c r="F447" s="300"/>
      <c r="H447" s="300"/>
      <c r="J447" s="300"/>
      <c r="L447" s="300"/>
      <c r="N447" s="300"/>
      <c r="P447" s="300"/>
      <c r="R447" s="300"/>
      <c r="T447" s="300"/>
      <c r="V447" s="300"/>
      <c r="X447" s="300"/>
      <c r="Z447" s="300"/>
      <c r="AB447" s="300"/>
      <c r="AD447" s="300"/>
      <c r="AF447" s="300"/>
      <c r="AI447" s="259"/>
      <c r="AL447" s="301"/>
      <c r="AN447" s="301"/>
      <c r="AP447" s="301"/>
      <c r="AR447" s="301"/>
      <c r="AT447" s="301"/>
      <c r="AV447" s="301"/>
      <c r="AX447" s="301"/>
      <c r="AZ447" s="301"/>
      <c r="BB447" s="301"/>
      <c r="BD447" s="301"/>
      <c r="BF447" s="301"/>
      <c r="BH447" s="301"/>
      <c r="BJ447" s="301"/>
    </row>
    <row r="448" spans="4:62" s="188" customFormat="1" ht="11.25" hidden="1" customHeight="1">
      <c r="D448" s="300"/>
      <c r="F448" s="300"/>
      <c r="H448" s="300"/>
      <c r="J448" s="300"/>
      <c r="L448" s="300"/>
      <c r="N448" s="300"/>
      <c r="P448" s="300"/>
      <c r="R448" s="300"/>
      <c r="T448" s="300"/>
      <c r="V448" s="300"/>
      <c r="X448" s="300"/>
      <c r="Z448" s="300"/>
      <c r="AB448" s="300"/>
      <c r="AD448" s="300"/>
      <c r="AF448" s="300"/>
      <c r="AI448" s="259"/>
      <c r="AL448" s="301"/>
      <c r="AN448" s="301"/>
      <c r="AP448" s="301"/>
      <c r="AR448" s="301"/>
      <c r="AT448" s="301"/>
      <c r="AV448" s="301"/>
      <c r="AX448" s="301"/>
      <c r="AZ448" s="301"/>
      <c r="BB448" s="301"/>
      <c r="BD448" s="301"/>
      <c r="BF448" s="301"/>
      <c r="BH448" s="301"/>
      <c r="BJ448" s="301"/>
    </row>
    <row r="449" spans="4:62" s="188" customFormat="1" ht="11.25" hidden="1" customHeight="1">
      <c r="D449" s="300"/>
      <c r="F449" s="300"/>
      <c r="H449" s="300"/>
      <c r="J449" s="300"/>
      <c r="L449" s="300"/>
      <c r="N449" s="300"/>
      <c r="P449" s="300"/>
      <c r="R449" s="300"/>
      <c r="T449" s="300"/>
      <c r="V449" s="300"/>
      <c r="X449" s="300"/>
      <c r="Z449" s="300"/>
      <c r="AB449" s="300"/>
      <c r="AD449" s="300"/>
      <c r="AF449" s="300"/>
      <c r="AI449" s="259"/>
      <c r="AL449" s="301"/>
      <c r="AN449" s="301"/>
      <c r="AP449" s="301"/>
      <c r="AR449" s="301"/>
      <c r="AT449" s="301"/>
      <c r="AV449" s="301"/>
      <c r="AX449" s="301"/>
      <c r="AZ449" s="301"/>
      <c r="BB449" s="301"/>
      <c r="BD449" s="301"/>
      <c r="BF449" s="301"/>
      <c r="BH449" s="301"/>
      <c r="BJ449" s="301"/>
    </row>
    <row r="450" spans="4:62" s="188" customFormat="1" ht="11.25" hidden="1" customHeight="1">
      <c r="D450" s="300"/>
      <c r="F450" s="300"/>
      <c r="H450" s="300"/>
      <c r="J450" s="300"/>
      <c r="L450" s="300"/>
      <c r="N450" s="300"/>
      <c r="P450" s="300"/>
      <c r="R450" s="300"/>
      <c r="T450" s="300"/>
      <c r="V450" s="300"/>
      <c r="X450" s="300"/>
      <c r="Z450" s="300"/>
      <c r="AB450" s="300"/>
      <c r="AD450" s="300"/>
      <c r="AF450" s="300"/>
      <c r="AI450" s="259"/>
      <c r="AL450" s="301"/>
      <c r="AN450" s="301"/>
      <c r="AP450" s="301"/>
      <c r="AR450" s="301"/>
      <c r="AT450" s="301"/>
      <c r="AV450" s="301"/>
      <c r="AX450" s="301"/>
      <c r="AZ450" s="301"/>
      <c r="BB450" s="301"/>
      <c r="BD450" s="301"/>
      <c r="BF450" s="301"/>
      <c r="BH450" s="301"/>
      <c r="BJ450" s="301"/>
    </row>
    <row r="451" spans="4:62" s="188" customFormat="1" ht="11.25" hidden="1" customHeight="1">
      <c r="D451" s="300"/>
      <c r="F451" s="300"/>
      <c r="H451" s="300"/>
      <c r="J451" s="300"/>
      <c r="L451" s="300"/>
      <c r="N451" s="300"/>
      <c r="P451" s="300"/>
      <c r="R451" s="300"/>
      <c r="T451" s="300"/>
      <c r="V451" s="300"/>
      <c r="X451" s="300"/>
      <c r="Z451" s="300"/>
      <c r="AB451" s="300"/>
      <c r="AD451" s="300"/>
      <c r="AF451" s="300"/>
      <c r="AI451" s="259"/>
      <c r="AL451" s="301"/>
      <c r="AN451" s="301"/>
      <c r="AP451" s="301"/>
      <c r="AR451" s="301"/>
      <c r="AT451" s="301"/>
      <c r="AV451" s="301"/>
      <c r="AX451" s="301"/>
      <c r="AZ451" s="301"/>
      <c r="BB451" s="301"/>
      <c r="BD451" s="301"/>
      <c r="BF451" s="301"/>
      <c r="BH451" s="301"/>
      <c r="BJ451" s="301"/>
    </row>
    <row r="452" spans="4:62" s="188" customFormat="1" ht="11.25" hidden="1" customHeight="1">
      <c r="D452" s="300"/>
      <c r="F452" s="300"/>
      <c r="H452" s="300"/>
      <c r="J452" s="300"/>
      <c r="L452" s="300"/>
      <c r="N452" s="300"/>
      <c r="P452" s="300"/>
      <c r="R452" s="300"/>
      <c r="T452" s="300"/>
      <c r="V452" s="300"/>
      <c r="X452" s="300"/>
      <c r="Z452" s="300"/>
      <c r="AB452" s="300"/>
      <c r="AD452" s="300"/>
      <c r="AF452" s="300"/>
      <c r="AI452" s="259"/>
      <c r="AL452" s="301"/>
      <c r="AN452" s="301"/>
      <c r="AP452" s="301"/>
      <c r="AR452" s="301"/>
      <c r="AT452" s="301"/>
      <c r="AV452" s="301"/>
      <c r="AX452" s="301"/>
      <c r="AZ452" s="301"/>
      <c r="BB452" s="301"/>
      <c r="BD452" s="301"/>
      <c r="BF452" s="301"/>
      <c r="BH452" s="301"/>
      <c r="BJ452" s="301"/>
    </row>
    <row r="453" spans="4:62" s="188" customFormat="1" ht="11.25" hidden="1" customHeight="1">
      <c r="D453" s="300"/>
      <c r="F453" s="300"/>
      <c r="H453" s="300"/>
      <c r="J453" s="300"/>
      <c r="L453" s="300"/>
      <c r="N453" s="300"/>
      <c r="P453" s="300"/>
      <c r="R453" s="300"/>
      <c r="T453" s="300"/>
      <c r="V453" s="300"/>
      <c r="X453" s="300"/>
      <c r="Z453" s="300"/>
      <c r="AB453" s="300"/>
      <c r="AD453" s="300"/>
      <c r="AF453" s="300"/>
      <c r="AI453" s="259"/>
      <c r="AL453" s="301"/>
      <c r="AN453" s="301"/>
      <c r="AP453" s="301"/>
      <c r="AR453" s="301"/>
      <c r="AT453" s="301"/>
      <c r="AV453" s="301"/>
      <c r="AX453" s="301"/>
      <c r="AZ453" s="301"/>
      <c r="BB453" s="301"/>
      <c r="BD453" s="301"/>
      <c r="BF453" s="301"/>
      <c r="BH453" s="301"/>
      <c r="BJ453" s="301"/>
    </row>
    <row r="454" spans="4:62" s="188" customFormat="1" ht="11.25" hidden="1" customHeight="1">
      <c r="D454" s="300"/>
      <c r="F454" s="300"/>
      <c r="H454" s="300"/>
      <c r="J454" s="300"/>
      <c r="L454" s="300"/>
      <c r="N454" s="300"/>
      <c r="P454" s="300"/>
      <c r="R454" s="300"/>
      <c r="T454" s="300"/>
      <c r="V454" s="300"/>
      <c r="X454" s="300"/>
      <c r="Z454" s="300"/>
      <c r="AB454" s="300"/>
      <c r="AD454" s="300"/>
      <c r="AF454" s="300"/>
      <c r="AI454" s="259"/>
      <c r="AL454" s="301"/>
      <c r="AN454" s="301"/>
      <c r="AP454" s="301"/>
      <c r="AR454" s="301"/>
      <c r="AT454" s="301"/>
      <c r="AV454" s="301"/>
      <c r="AX454" s="301"/>
      <c r="AZ454" s="301"/>
      <c r="BB454" s="301"/>
      <c r="BD454" s="301"/>
      <c r="BF454" s="301"/>
      <c r="BH454" s="301"/>
      <c r="BJ454" s="301"/>
    </row>
    <row r="455" spans="4:62" s="188" customFormat="1" ht="11.25" hidden="1" customHeight="1">
      <c r="D455" s="300"/>
      <c r="F455" s="300"/>
      <c r="H455" s="300"/>
      <c r="J455" s="300"/>
      <c r="L455" s="300"/>
      <c r="N455" s="300"/>
      <c r="P455" s="300"/>
      <c r="R455" s="300"/>
      <c r="T455" s="300"/>
      <c r="V455" s="300"/>
      <c r="X455" s="300"/>
      <c r="Z455" s="300"/>
      <c r="AB455" s="300"/>
      <c r="AD455" s="300"/>
      <c r="AF455" s="300"/>
      <c r="AI455" s="259"/>
      <c r="AL455" s="301"/>
      <c r="AN455" s="301"/>
      <c r="AP455" s="301"/>
      <c r="AR455" s="301"/>
      <c r="AT455" s="301"/>
      <c r="AV455" s="301"/>
      <c r="AX455" s="301"/>
      <c r="AZ455" s="301"/>
      <c r="BB455" s="301"/>
      <c r="BD455" s="301"/>
      <c r="BF455" s="301"/>
      <c r="BH455" s="301"/>
      <c r="BJ455" s="301"/>
    </row>
    <row r="456" spans="4:62" s="188" customFormat="1" ht="11.25" hidden="1" customHeight="1">
      <c r="D456" s="300"/>
      <c r="F456" s="300"/>
      <c r="H456" s="300"/>
      <c r="J456" s="300"/>
      <c r="L456" s="300"/>
      <c r="N456" s="300"/>
      <c r="P456" s="300"/>
      <c r="R456" s="300"/>
      <c r="T456" s="300"/>
      <c r="V456" s="300"/>
      <c r="X456" s="300"/>
      <c r="Z456" s="300"/>
      <c r="AB456" s="300"/>
      <c r="AD456" s="300"/>
      <c r="AF456" s="300"/>
      <c r="AI456" s="259"/>
      <c r="AL456" s="301"/>
      <c r="AN456" s="301"/>
      <c r="AP456" s="301"/>
      <c r="AR456" s="301"/>
      <c r="AT456" s="301"/>
      <c r="AV456" s="301"/>
      <c r="AX456" s="301"/>
      <c r="AZ456" s="301"/>
      <c r="BB456" s="301"/>
      <c r="BD456" s="301"/>
      <c r="BF456" s="301"/>
      <c r="BH456" s="301"/>
      <c r="BJ456" s="301"/>
    </row>
    <row r="457" spans="4:62" s="188" customFormat="1" ht="11.25" hidden="1" customHeight="1">
      <c r="D457" s="300"/>
      <c r="F457" s="300"/>
      <c r="H457" s="300"/>
      <c r="J457" s="300"/>
      <c r="L457" s="300"/>
      <c r="N457" s="300"/>
      <c r="P457" s="300"/>
      <c r="R457" s="300"/>
      <c r="T457" s="300"/>
      <c r="V457" s="300"/>
      <c r="X457" s="300"/>
      <c r="Z457" s="300"/>
      <c r="AB457" s="300"/>
      <c r="AD457" s="300"/>
      <c r="AF457" s="300"/>
      <c r="AI457" s="259"/>
      <c r="AL457" s="301"/>
      <c r="AN457" s="301"/>
      <c r="AP457" s="301"/>
      <c r="AR457" s="301"/>
      <c r="AT457" s="301"/>
      <c r="AV457" s="301"/>
      <c r="AX457" s="301"/>
      <c r="AZ457" s="301"/>
      <c r="BB457" s="301"/>
      <c r="BD457" s="301"/>
      <c r="BF457" s="301"/>
      <c r="BH457" s="301"/>
      <c r="BJ457" s="301"/>
    </row>
    <row r="458" spans="4:62" s="188" customFormat="1" ht="11.25" hidden="1" customHeight="1">
      <c r="D458" s="300"/>
      <c r="F458" s="300"/>
      <c r="H458" s="300"/>
      <c r="J458" s="300"/>
      <c r="L458" s="300"/>
      <c r="N458" s="300"/>
      <c r="P458" s="300"/>
      <c r="R458" s="300"/>
      <c r="T458" s="300"/>
      <c r="V458" s="300"/>
      <c r="X458" s="300"/>
      <c r="Z458" s="300"/>
      <c r="AB458" s="300"/>
      <c r="AD458" s="300"/>
      <c r="AF458" s="300"/>
      <c r="AI458" s="259"/>
      <c r="AL458" s="301"/>
      <c r="AN458" s="301"/>
      <c r="AP458" s="301"/>
      <c r="AR458" s="301"/>
      <c r="AT458" s="301"/>
      <c r="AV458" s="301"/>
      <c r="AX458" s="301"/>
      <c r="AZ458" s="301"/>
      <c r="BB458" s="301"/>
      <c r="BD458" s="301"/>
      <c r="BF458" s="301"/>
      <c r="BH458" s="301"/>
      <c r="BJ458" s="301"/>
    </row>
    <row r="459" spans="4:62" s="188" customFormat="1" ht="11.25" hidden="1" customHeight="1">
      <c r="D459" s="300"/>
      <c r="F459" s="300"/>
      <c r="H459" s="300"/>
      <c r="J459" s="300"/>
      <c r="L459" s="300"/>
      <c r="N459" s="300"/>
      <c r="P459" s="300"/>
      <c r="R459" s="300"/>
      <c r="T459" s="300"/>
      <c r="V459" s="300"/>
      <c r="X459" s="300"/>
      <c r="Z459" s="300"/>
      <c r="AB459" s="300"/>
      <c r="AD459" s="300"/>
      <c r="AF459" s="300"/>
      <c r="AI459" s="259"/>
      <c r="AL459" s="301"/>
      <c r="AN459" s="301"/>
      <c r="AP459" s="301"/>
      <c r="AR459" s="301"/>
      <c r="AT459" s="301"/>
      <c r="AV459" s="301"/>
      <c r="AX459" s="301"/>
      <c r="AZ459" s="301"/>
      <c r="BB459" s="301"/>
      <c r="BD459" s="301"/>
      <c r="BF459" s="301"/>
      <c r="BH459" s="301"/>
      <c r="BJ459" s="301"/>
    </row>
    <row r="460" spans="4:62" s="188" customFormat="1" ht="11.25" hidden="1" customHeight="1">
      <c r="D460" s="300"/>
      <c r="F460" s="300"/>
      <c r="H460" s="300"/>
      <c r="J460" s="300"/>
      <c r="L460" s="300"/>
      <c r="N460" s="300"/>
      <c r="P460" s="300"/>
      <c r="R460" s="300"/>
      <c r="T460" s="300"/>
      <c r="V460" s="300"/>
      <c r="X460" s="300"/>
      <c r="Z460" s="300"/>
      <c r="AB460" s="300"/>
      <c r="AD460" s="300"/>
      <c r="AF460" s="300"/>
      <c r="AI460" s="259"/>
      <c r="AL460" s="301"/>
      <c r="AN460" s="301"/>
      <c r="AP460" s="301"/>
      <c r="AR460" s="301"/>
      <c r="AT460" s="301"/>
      <c r="AV460" s="301"/>
      <c r="AX460" s="301"/>
      <c r="AZ460" s="301"/>
      <c r="BB460" s="301"/>
      <c r="BD460" s="301"/>
      <c r="BF460" s="301"/>
      <c r="BH460" s="301"/>
      <c r="BJ460" s="301"/>
    </row>
    <row r="461" spans="4:62" s="188" customFormat="1" ht="11.25" hidden="1" customHeight="1">
      <c r="D461" s="300"/>
      <c r="F461" s="300"/>
      <c r="H461" s="300"/>
      <c r="J461" s="300"/>
      <c r="L461" s="300"/>
      <c r="N461" s="300"/>
      <c r="P461" s="300"/>
      <c r="R461" s="300"/>
      <c r="T461" s="300"/>
      <c r="V461" s="300"/>
      <c r="X461" s="300"/>
      <c r="Z461" s="300"/>
      <c r="AB461" s="300"/>
      <c r="AD461" s="300"/>
      <c r="AF461" s="300"/>
      <c r="AI461" s="259"/>
      <c r="AL461" s="301"/>
      <c r="AN461" s="301"/>
      <c r="AP461" s="301"/>
      <c r="AR461" s="301"/>
      <c r="AT461" s="301"/>
      <c r="AV461" s="301"/>
      <c r="AX461" s="301"/>
      <c r="AZ461" s="301"/>
      <c r="BB461" s="301"/>
      <c r="BD461" s="301"/>
      <c r="BF461" s="301"/>
      <c r="BH461" s="301"/>
      <c r="BJ461" s="301"/>
    </row>
    <row r="462" spans="4:62" s="188" customFormat="1" ht="11.25" customHeight="1">
      <c r="D462" s="300"/>
      <c r="F462" s="300"/>
      <c r="H462" s="300"/>
      <c r="J462" s="300"/>
      <c r="L462" s="300"/>
      <c r="N462" s="300"/>
      <c r="P462" s="300"/>
      <c r="R462" s="300"/>
      <c r="T462" s="300"/>
      <c r="V462" s="300"/>
      <c r="X462" s="300"/>
      <c r="Z462" s="300"/>
      <c r="AB462" s="300"/>
      <c r="AD462" s="300"/>
      <c r="AF462" s="300"/>
      <c r="AI462" s="259"/>
      <c r="AL462" s="301"/>
      <c r="AN462" s="301"/>
      <c r="AP462" s="301"/>
      <c r="AR462" s="301"/>
      <c r="AT462" s="301"/>
      <c r="AV462" s="301"/>
      <c r="AX462" s="301"/>
      <c r="AZ462" s="301"/>
      <c r="BB462" s="301"/>
      <c r="BD462" s="301"/>
      <c r="BF462" s="301"/>
      <c r="BH462" s="301"/>
      <c r="BJ462" s="301"/>
    </row>
  </sheetData>
  <sheetProtection password="DF8B" sheet="1" objects="1" scenarios="1" formatCells="0" formatColumns="0" formatRows="0"/>
  <mergeCells count="39">
    <mergeCell ref="AD18:AD19"/>
    <mergeCell ref="AE18:AE19"/>
    <mergeCell ref="AF18:AF19"/>
    <mergeCell ref="AG18:AG19"/>
    <mergeCell ref="B2:O2"/>
    <mergeCell ref="E4:O4"/>
    <mergeCell ref="Q4:AC4"/>
    <mergeCell ref="AD8:AD9"/>
    <mergeCell ref="AE8:AE9"/>
    <mergeCell ref="AF8:AF9"/>
    <mergeCell ref="AG8:AG9"/>
    <mergeCell ref="AD13:AD14"/>
    <mergeCell ref="AE13:AE14"/>
    <mergeCell ref="AF13:AF14"/>
    <mergeCell ref="AG13:AG14"/>
    <mergeCell ref="AD23:AD24"/>
    <mergeCell ref="AE23:AE24"/>
    <mergeCell ref="AF23:AF24"/>
    <mergeCell ref="AG23:AG24"/>
    <mergeCell ref="AD28:AD29"/>
    <mergeCell ref="AE28:AE29"/>
    <mergeCell ref="AF28:AF29"/>
    <mergeCell ref="AG28:AG29"/>
    <mergeCell ref="AD33:AD34"/>
    <mergeCell ref="AE33:AE34"/>
    <mergeCell ref="AF33:AF34"/>
    <mergeCell ref="AG33:AG34"/>
    <mergeCell ref="AD38:AD39"/>
    <mergeCell ref="AE38:AE39"/>
    <mergeCell ref="AF38:AF39"/>
    <mergeCell ref="AG38:AG39"/>
    <mergeCell ref="AD43:AD44"/>
    <mergeCell ref="AE43:AE44"/>
    <mergeCell ref="AF43:AF44"/>
    <mergeCell ref="AG43:AG44"/>
    <mergeCell ref="AD48:AD49"/>
    <mergeCell ref="AE48:AE49"/>
    <mergeCell ref="AF48:AF49"/>
    <mergeCell ref="AG48:AG49"/>
  </mergeCells>
  <printOptions horizontalCentered="1"/>
  <pageMargins left="0.39370078740157483" right="0.39370078740157483" top="0.98425196850393704" bottom="0.98425196850393704" header="0.39370078740157483" footer="0.39370078740157483"/>
  <pageSetup paperSize="9"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19"/>
  <sheetViews>
    <sheetView showGridLines="0" zoomScale="80" zoomScaleNormal="80" workbookViewId="0">
      <selection activeCell="N26" sqref="N26"/>
    </sheetView>
  </sheetViews>
  <sheetFormatPr defaultColWidth="9" defaultRowHeight="14.25"/>
  <cols>
    <col min="1" max="1" width="1.25" style="336" customWidth="1"/>
    <col min="2" max="2" width="13" style="351" customWidth="1"/>
    <col min="3" max="3" width="21.375" style="351" customWidth="1"/>
    <col min="4" max="4" width="2.25" style="344" customWidth="1"/>
    <col min="5" max="5" width="15" style="351" customWidth="1"/>
    <col min="6" max="6" width="14" style="337" customWidth="1"/>
    <col min="7" max="7" width="2.625" style="337" customWidth="1"/>
    <col min="8" max="8" width="14.875" style="337" customWidth="1"/>
    <col min="9" max="9" width="14.625" style="337" customWidth="1"/>
    <col min="10" max="10" width="2.625" style="337" customWidth="1"/>
    <col min="11" max="11" width="15.25" style="337" customWidth="1"/>
    <col min="12" max="12" width="14.125" style="337" customWidth="1"/>
    <col min="13" max="13" width="2.25" style="337" customWidth="1"/>
    <col min="14" max="14" width="14.125" style="351" customWidth="1"/>
    <col min="15" max="15" width="15" style="351" customWidth="1"/>
    <col min="16" max="16" width="17.625" style="337" customWidth="1"/>
    <col min="17" max="17" width="12.625" style="337" customWidth="1"/>
    <col min="18" max="18" width="14.5" style="337" customWidth="1"/>
    <col min="19" max="16384" width="9" style="337"/>
  </cols>
  <sheetData>
    <row r="2" spans="2:18">
      <c r="B2" s="460" t="s">
        <v>519</v>
      </c>
      <c r="C2" s="460"/>
      <c r="D2" s="460"/>
      <c r="E2" s="460"/>
      <c r="F2" s="460"/>
      <c r="G2" s="460"/>
      <c r="H2" s="460"/>
      <c r="I2" s="460"/>
      <c r="J2" s="460"/>
      <c r="K2" s="460"/>
      <c r="L2" s="460"/>
      <c r="M2" s="460"/>
      <c r="N2" s="460"/>
      <c r="O2" s="460"/>
      <c r="P2" s="460"/>
      <c r="Q2" s="460"/>
      <c r="R2" s="460"/>
    </row>
    <row r="3" spans="2:18">
      <c r="B3" s="459" t="s">
        <v>508</v>
      </c>
      <c r="C3" s="459"/>
      <c r="D3" s="459"/>
      <c r="E3" s="356" t="s">
        <v>524</v>
      </c>
      <c r="F3" s="356" t="s">
        <v>389</v>
      </c>
    </row>
    <row r="4" spans="2:18">
      <c r="B4" s="454" t="s">
        <v>509</v>
      </c>
      <c r="C4" s="454"/>
      <c r="D4" s="454"/>
      <c r="E4" s="357">
        <f>ITG!E54</f>
        <v>63278</v>
      </c>
      <c r="F4" s="357">
        <f>+ITG!F54</f>
        <v>59699</v>
      </c>
    </row>
    <row r="5" spans="2:18">
      <c r="B5" s="454" t="s">
        <v>510</v>
      </c>
      <c r="C5" s="454"/>
      <c r="D5" s="454"/>
      <c r="E5" s="357">
        <f>BS!E73</f>
        <v>63278</v>
      </c>
      <c r="F5" s="357">
        <f>+BS!F73</f>
        <v>59699</v>
      </c>
    </row>
    <row r="6" spans="2:18">
      <c r="B6" s="454" t="s">
        <v>511</v>
      </c>
      <c r="C6" s="454"/>
      <c r="D6" s="454"/>
      <c r="E6" s="357" t="str">
        <f>IF((E4-E5)=0,"OK","FALSE")</f>
        <v>OK</v>
      </c>
      <c r="F6" s="357" t="str">
        <f>IF((F4-F5)=0,"OK","FALSE")</f>
        <v>OK</v>
      </c>
    </row>
    <row r="7" spans="2:18">
      <c r="B7" s="47"/>
      <c r="C7" s="47"/>
      <c r="D7" s="47"/>
      <c r="E7" s="352"/>
      <c r="F7" s="352"/>
    </row>
    <row r="8" spans="2:18" ht="20.25" customHeight="1">
      <c r="B8" s="462" t="s">
        <v>520</v>
      </c>
      <c r="C8" s="462"/>
      <c r="D8" s="462"/>
      <c r="E8" s="462"/>
      <c r="F8" s="462"/>
      <c r="G8" s="462"/>
      <c r="H8" s="462"/>
      <c r="I8" s="462"/>
      <c r="J8" s="462"/>
      <c r="K8" s="462"/>
      <c r="L8" s="462"/>
      <c r="M8" s="462"/>
      <c r="N8" s="462"/>
      <c r="O8" s="462"/>
      <c r="P8" s="462"/>
      <c r="Q8" s="462"/>
      <c r="R8" s="462"/>
    </row>
    <row r="9" spans="2:18" ht="112.5" customHeight="1">
      <c r="B9" s="459" t="s">
        <v>512</v>
      </c>
      <c r="C9" s="459"/>
      <c r="D9" s="459"/>
      <c r="E9" s="356" t="s">
        <v>15</v>
      </c>
      <c r="F9" s="463" t="s">
        <v>448</v>
      </c>
      <c r="G9" s="464"/>
      <c r="H9" s="356" t="s">
        <v>103</v>
      </c>
      <c r="I9" s="463" t="s">
        <v>28</v>
      </c>
      <c r="J9" s="464"/>
      <c r="K9" s="356" t="s">
        <v>513</v>
      </c>
      <c r="L9" s="463" t="s">
        <v>21</v>
      </c>
      <c r="M9" s="464"/>
      <c r="N9" s="356" t="s">
        <v>74</v>
      </c>
      <c r="O9" s="356" t="s">
        <v>514</v>
      </c>
      <c r="P9" s="356" t="s">
        <v>515</v>
      </c>
      <c r="Q9" s="356" t="s">
        <v>456</v>
      </c>
      <c r="R9" s="356" t="s">
        <v>516</v>
      </c>
    </row>
    <row r="10" spans="2:18">
      <c r="B10" s="454" t="s">
        <v>530</v>
      </c>
      <c r="C10" s="454"/>
      <c r="D10" s="454"/>
      <c r="E10" s="357">
        <f>Kapital!E49-Kapital!E48</f>
        <v>46410</v>
      </c>
      <c r="F10" s="455">
        <f>+Kapital!G49-Kapital!G48</f>
        <v>0</v>
      </c>
      <c r="G10" s="455"/>
      <c r="H10" s="357">
        <f>+Kapital!I49-Kapital!I48</f>
        <v>0</v>
      </c>
      <c r="I10" s="455">
        <f>+Kapital!K48-Kapital!K49</f>
        <v>638971</v>
      </c>
      <c r="J10" s="455"/>
      <c r="K10" s="357">
        <f>+Kapital!M48-Kapital!M49</f>
        <v>0</v>
      </c>
      <c r="L10" s="455">
        <f>+Kapital!O49-Kapital!O48</f>
        <v>0</v>
      </c>
      <c r="M10" s="455"/>
      <c r="N10" s="357">
        <f>+Kapital!Q49-Kapital!Q48</f>
        <v>0</v>
      </c>
      <c r="O10" s="357">
        <f>+Kapital!S49+Kapital!U49+Kapital!W49+Kapital!Y49+Kapital!AA49+Kapital!AC49</f>
        <v>0</v>
      </c>
      <c r="P10" s="357">
        <f>+Kapital!S48+Kapital!U48+Kapital!W48+Kapital!Y48+Kapital!AA48+Kapital!AC48</f>
        <v>0</v>
      </c>
      <c r="Q10" s="357">
        <f>+Kapital!AE48</f>
        <v>0</v>
      </c>
      <c r="R10" s="357">
        <f>+Kapital!AG48</f>
        <v>592561</v>
      </c>
    </row>
    <row r="11" spans="2:18">
      <c r="B11" s="454" t="s">
        <v>531</v>
      </c>
      <c r="C11" s="454"/>
      <c r="D11" s="454"/>
      <c r="E11" s="357">
        <f>BS!E81</f>
        <v>46410</v>
      </c>
      <c r="F11" s="455">
        <f>+BS!E6</f>
        <v>0</v>
      </c>
      <c r="G11" s="455"/>
      <c r="H11" s="357">
        <f>+BS!E92</f>
        <v>0</v>
      </c>
      <c r="I11" s="455">
        <f>+BS!E100</f>
        <v>638971</v>
      </c>
      <c r="J11" s="455"/>
      <c r="K11" s="357">
        <f>+BS!E91</f>
        <v>0</v>
      </c>
      <c r="L11" s="455">
        <f>+BS!E96</f>
        <v>0</v>
      </c>
      <c r="M11" s="455"/>
      <c r="N11" s="357">
        <f>+BS!E93</f>
        <v>0</v>
      </c>
      <c r="O11" s="357">
        <f>+BS!E94</f>
        <v>0</v>
      </c>
      <c r="P11" s="357">
        <f>+BS!E95</f>
        <v>0</v>
      </c>
      <c r="Q11" s="357">
        <f>+BS!E80</f>
        <v>0</v>
      </c>
      <c r="R11" s="357">
        <f>+BS!E142</f>
        <v>592561</v>
      </c>
    </row>
    <row r="12" spans="2:18" ht="28.5" customHeight="1">
      <c r="B12" s="454" t="s">
        <v>511</v>
      </c>
      <c r="C12" s="454"/>
      <c r="D12" s="454"/>
      <c r="E12" s="358" t="str">
        <f>IF((E10-E11)=0, "OK", "FALSE")</f>
        <v>OK</v>
      </c>
      <c r="F12" s="456" t="str">
        <f>IF((F10-F11)=0, "OK", "FALSE")</f>
        <v>OK</v>
      </c>
      <c r="G12" s="457"/>
      <c r="H12" s="410" t="str">
        <f>IF((H10-H11)=0, "OK", "FALSE")</f>
        <v>OK</v>
      </c>
      <c r="I12" s="456" t="str">
        <f>IF((I10-I11)=0, "OK", "FALSE")</f>
        <v>OK</v>
      </c>
      <c r="J12" s="457"/>
      <c r="K12" s="358" t="str">
        <f>IF((K10-K11)=0, "OK", "FALSE")</f>
        <v>OK</v>
      </c>
      <c r="L12" s="456" t="s">
        <v>532</v>
      </c>
      <c r="M12" s="457"/>
      <c r="N12" s="358" t="str">
        <f>IF((N10-N11)=0, "OK", "FALSE")</f>
        <v>OK</v>
      </c>
      <c r="O12" s="410" t="str">
        <f>IF((O10-O11)=0, "OK", "FALSE")</f>
        <v>OK</v>
      </c>
      <c r="P12" s="358" t="str">
        <f>IF((P10-P11)=0, "OK", "FALSE")</f>
        <v>OK</v>
      </c>
      <c r="Q12" s="358" t="str">
        <f>IF((Q10-Q11)=0, "OK", "FALSE")</f>
        <v>OK</v>
      </c>
      <c r="R12" s="358" t="str">
        <f>IF((R10-R11)=0, "OK", "FALSE")</f>
        <v>OK</v>
      </c>
    </row>
    <row r="13" spans="2:18">
      <c r="B13" s="454" t="s">
        <v>517</v>
      </c>
      <c r="C13" s="454"/>
      <c r="D13" s="454"/>
      <c r="E13" s="357">
        <f>Kapital!E39-Kapital!E38</f>
        <v>46410</v>
      </c>
      <c r="F13" s="455">
        <f>+Kapital!G39-Kapital!G38</f>
        <v>0</v>
      </c>
      <c r="G13" s="455"/>
      <c r="H13" s="357">
        <f>+Kapital!I39-Kapital!I38</f>
        <v>0</v>
      </c>
      <c r="I13" s="455">
        <f>+Kapital!K39-Kapital!K38</f>
        <v>-489275</v>
      </c>
      <c r="J13" s="455"/>
      <c r="K13" s="357">
        <f>+Kapital!M39-Kapital!M38</f>
        <v>0</v>
      </c>
      <c r="L13" s="455">
        <f>+Kapital!O39-Kapital!O38</f>
        <v>0</v>
      </c>
      <c r="M13" s="455"/>
      <c r="N13" s="357">
        <f>+Kapital!Q39-Kapital!Q38</f>
        <v>0</v>
      </c>
      <c r="O13" s="357">
        <f>+Kapital!S39+Kapital!U39+Kapital!W39+Kapital!Y39+Kapital!AA39+Kapital!AC39</f>
        <v>0</v>
      </c>
      <c r="P13" s="357">
        <f>+Kapital!S38+Kapital!U38+Kapital!W38+Kapital!Y38+Kapital!AA38+Kapital!AC38</f>
        <v>0</v>
      </c>
      <c r="Q13" s="357">
        <f>+Kapital!AE38</f>
        <v>0</v>
      </c>
      <c r="R13" s="357">
        <f>+Kapital!AG38</f>
        <v>442865</v>
      </c>
    </row>
    <row r="14" spans="2:18">
      <c r="B14" s="454" t="s">
        <v>518</v>
      </c>
      <c r="C14" s="454"/>
      <c r="D14" s="454"/>
      <c r="E14" s="357">
        <f>BS!F81</f>
        <v>46410</v>
      </c>
      <c r="F14" s="455">
        <f>+BS!F6</f>
        <v>0</v>
      </c>
      <c r="G14" s="455"/>
      <c r="H14" s="357">
        <f>+BS!F92</f>
        <v>0</v>
      </c>
      <c r="I14" s="455">
        <f>+BS!F100</f>
        <v>489275</v>
      </c>
      <c r="J14" s="455"/>
      <c r="K14" s="357">
        <f>+BS!F91</f>
        <v>0</v>
      </c>
      <c r="L14" s="455">
        <f>+BS!F96</f>
        <v>0</v>
      </c>
      <c r="M14" s="455"/>
      <c r="N14" s="357">
        <f>+BS!F93</f>
        <v>0</v>
      </c>
      <c r="O14" s="357">
        <f>+BS!F94</f>
        <v>0</v>
      </c>
      <c r="P14" s="357">
        <f>+BS!F95</f>
        <v>0</v>
      </c>
      <c r="Q14" s="357">
        <f>+BS!F80</f>
        <v>0</v>
      </c>
      <c r="R14" s="357">
        <f>+BS!F142</f>
        <v>442865</v>
      </c>
    </row>
    <row r="15" spans="2:18">
      <c r="B15" s="454" t="s">
        <v>511</v>
      </c>
      <c r="C15" s="454"/>
      <c r="D15" s="454"/>
      <c r="E15" s="357" t="str">
        <f>IF((E13-E14)=0, "OK", "FALSE")</f>
        <v>OK</v>
      </c>
      <c r="F15" s="456" t="str">
        <f>IF((F13-F14)=0, "OK", "FALSE")</f>
        <v>OK</v>
      </c>
      <c r="G15" s="457"/>
      <c r="H15" s="410" t="str">
        <f>IF((H13-H14)=0, "OK", "FALSE")</f>
        <v>OK</v>
      </c>
      <c r="I15" s="456" t="str">
        <f>IF((I13-I14)=0, "OK", "FALSE")</f>
        <v>FALSE</v>
      </c>
      <c r="J15" s="457"/>
      <c r="K15" s="358" t="str">
        <f>IF((K13-K14)=0, "OK", "FALSE")</f>
        <v>OK</v>
      </c>
      <c r="L15" s="456" t="s">
        <v>532</v>
      </c>
      <c r="M15" s="457"/>
      <c r="N15" s="358" t="str">
        <f>IF((N13-N14)=0, "OK", "FALSE")</f>
        <v>OK</v>
      </c>
      <c r="O15" s="410" t="str">
        <f>IF((O13-O14)=0, "OK", "FALSE")</f>
        <v>OK</v>
      </c>
      <c r="P15" s="358" t="str">
        <f>IF((P13-P14)=0, "OK", "FALSE")</f>
        <v>OK</v>
      </c>
      <c r="Q15" s="358" t="str">
        <f>IF((Q13-Q14)=0, "OK", "FALSE")</f>
        <v>OK</v>
      </c>
      <c r="R15" s="358" t="str">
        <f>IF((R13-R14)=0, "OK", "FALSE")</f>
        <v>OK</v>
      </c>
    </row>
    <row r="17" spans="2:18">
      <c r="B17" s="426" t="s">
        <v>818</v>
      </c>
    </row>
    <row r="18" spans="2:18">
      <c r="B18" s="459" t="s">
        <v>824</v>
      </c>
      <c r="C18" s="459"/>
      <c r="D18" s="459"/>
      <c r="E18" s="356" t="s">
        <v>524</v>
      </c>
      <c r="F18" s="356" t="s">
        <v>389</v>
      </c>
    </row>
    <row r="19" spans="2:18" ht="14.25" customHeight="1">
      <c r="B19" s="454" t="s">
        <v>510</v>
      </c>
      <c r="C19" s="454"/>
      <c r="D19" s="454"/>
      <c r="E19" s="425">
        <f>+IF(BS!E98&gt;0,BS!E98,-BS!E102)</f>
        <v>-149696</v>
      </c>
      <c r="F19" s="425">
        <f>+IF(BS!F98&gt;0,BS!F98,-BS!F102)</f>
        <v>-263485</v>
      </c>
    </row>
    <row r="20" spans="2:18">
      <c r="B20" s="454" t="s">
        <v>817</v>
      </c>
      <c r="C20" s="454"/>
      <c r="D20" s="454"/>
      <c r="E20" s="425">
        <f>+IF(BU!E71-BU!E72&gt;0,BU!E71,-BU!E72)</f>
        <v>-149696</v>
      </c>
      <c r="F20" s="425">
        <f>+IF(BU!F71-BU!F72&gt;0,BU!F71,-BU!F72)</f>
        <v>-263485</v>
      </c>
    </row>
    <row r="21" spans="2:18">
      <c r="B21" s="454" t="s">
        <v>511</v>
      </c>
      <c r="C21" s="454"/>
      <c r="D21" s="454"/>
      <c r="E21" s="425" t="str">
        <f>IF((E19-E20)=0,"OK","FALSE")</f>
        <v>OK</v>
      </c>
      <c r="F21" s="425" t="str">
        <f>IF((F19-F20)=0,"OK","FALSE")</f>
        <v>OK</v>
      </c>
    </row>
    <row r="23" spans="2:18" ht="21.75" customHeight="1">
      <c r="B23" s="461" t="s">
        <v>507</v>
      </c>
      <c r="C23" s="461"/>
      <c r="D23" s="461"/>
      <c r="E23" s="461"/>
      <c r="F23" s="461"/>
      <c r="G23" s="461"/>
      <c r="H23" s="461"/>
      <c r="I23" s="461"/>
      <c r="J23" s="461"/>
      <c r="K23" s="461"/>
      <c r="L23" s="461"/>
      <c r="M23" s="461"/>
      <c r="N23" s="461"/>
      <c r="O23" s="461"/>
      <c r="P23" s="461"/>
      <c r="Q23" s="461"/>
      <c r="R23" s="461"/>
    </row>
    <row r="24" spans="2:18" s="338" customFormat="1" ht="31.5" customHeight="1">
      <c r="B24" s="453" t="s">
        <v>100</v>
      </c>
      <c r="C24" s="458"/>
      <c r="D24" s="339"/>
      <c r="E24" s="453" t="s">
        <v>65</v>
      </c>
      <c r="F24" s="453"/>
      <c r="H24" s="453" t="s">
        <v>471</v>
      </c>
      <c r="I24" s="453"/>
      <c r="K24" s="453" t="s">
        <v>99</v>
      </c>
      <c r="L24" s="453"/>
      <c r="N24" s="453" t="s">
        <v>98</v>
      </c>
      <c r="O24" s="453"/>
    </row>
    <row r="25" spans="2:18" s="338" customFormat="1" ht="45.75" customHeight="1">
      <c r="B25" s="340" t="s">
        <v>825</v>
      </c>
      <c r="C25" s="341" t="s">
        <v>506</v>
      </c>
      <c r="D25" s="342"/>
      <c r="E25" s="340" t="s">
        <v>825</v>
      </c>
      <c r="F25" s="341" t="s">
        <v>506</v>
      </c>
      <c r="H25" s="340" t="s">
        <v>825</v>
      </c>
      <c r="I25" s="341" t="s">
        <v>506</v>
      </c>
      <c r="K25" s="340" t="s">
        <v>825</v>
      </c>
      <c r="L25" s="341" t="s">
        <v>506</v>
      </c>
      <c r="N25" s="340" t="s">
        <v>825</v>
      </c>
      <c r="O25" s="341" t="s">
        <v>506</v>
      </c>
    </row>
    <row r="26" spans="2:18">
      <c r="B26" s="343">
        <v>9</v>
      </c>
      <c r="C26" s="343" t="str">
        <f>IF(BS!E7=BS!E8+BS!E15+BS!E24++BS!E29+BS!E39,"OK","FALSE")</f>
        <v>OK</v>
      </c>
      <c r="E26" s="343">
        <v>10006</v>
      </c>
      <c r="F26" s="343" t="str">
        <f>IF(BU!E6=BU!E7+BU!E14+BU!E21+BU!E22,"OK","FALSE")</f>
        <v>OK</v>
      </c>
      <c r="H26" s="343">
        <v>20004</v>
      </c>
      <c r="I26" s="343" t="str">
        <f>IF(IOR!E6=BU!E71,"OK","FALSE")</f>
        <v>OK</v>
      </c>
      <c r="K26" s="343">
        <v>30004</v>
      </c>
      <c r="L26" s="343" t="str">
        <f>IF(ITG!E6=ITG!E7+ITG!E8+ITG!E9,"OK","FALSE")</f>
        <v>OK</v>
      </c>
      <c r="N26" s="343">
        <v>40004</v>
      </c>
      <c r="O26" s="343" t="str">
        <f>IF(Kapital!E8=0,"OK","FALSE")</f>
        <v>OK</v>
      </c>
    </row>
    <row r="27" spans="2:18">
      <c r="B27" s="343">
        <v>10</v>
      </c>
      <c r="C27" s="343" t="str">
        <f>IF(BS!F7=BS!F8+BS!F15+BS!F24++BS!F29+BS!F39,"OK","FALSE")</f>
        <v>OK</v>
      </c>
      <c r="E27" s="343">
        <v>10007</v>
      </c>
      <c r="F27" s="343" t="str">
        <f>IF(BU!F6=BU!F7+BU!F14+BU!F21+BU!F22,"OK","FALSE")</f>
        <v>OK</v>
      </c>
      <c r="H27" s="343">
        <v>20005</v>
      </c>
      <c r="I27" s="343" t="str">
        <f>IF(IOR!F6=BU!F71,"OK","FALSE")</f>
        <v>OK</v>
      </c>
      <c r="K27" s="343">
        <v>30005</v>
      </c>
      <c r="L27" s="343" t="str">
        <f>IF(ITG!F6=ITG!F7+ITG!F8+ITG!F9,"OK","FALSE")</f>
        <v>OK</v>
      </c>
      <c r="N27" s="343">
        <v>40005</v>
      </c>
      <c r="O27" s="343" t="str">
        <f>IF(Kapital!E18=0,"OK","FALSE")</f>
        <v>OK</v>
      </c>
    </row>
    <row r="28" spans="2:18">
      <c r="B28" s="343">
        <v>11</v>
      </c>
      <c r="C28" s="343" t="str">
        <f>IF(BS!G7=BS!G8+BS!G15+BS!G24+BS!G29+BS!G39,"OK","FALSE")</f>
        <v>OK</v>
      </c>
      <c r="E28" s="343">
        <v>10008</v>
      </c>
      <c r="F28" s="343" t="str">
        <f>IF(BU!E7=BU!E8+BU!E9+BU!E10+BU!E11+BU!E12+BU!E13,"OK","FALSE")</f>
        <v>OK</v>
      </c>
      <c r="H28" s="343">
        <v>20006</v>
      </c>
      <c r="I28" s="343" t="str">
        <f>IF(IOR!E7=BU!E72,"OK","FALSE")</f>
        <v>OK</v>
      </c>
      <c r="K28" s="343">
        <v>30006</v>
      </c>
      <c r="L28" s="343" t="str">
        <f>IF(ITG!E10=ITG!E11+ITG!E12+ITG!E13+ITG!E14+ITG!E15,"OK","FALSE")</f>
        <v>OK</v>
      </c>
      <c r="N28" s="343">
        <v>40006</v>
      </c>
      <c r="O28" s="343" t="str">
        <f>IF(Kapital!E19=(Kapital!E9-Kapital!E8-Kapital!E13+Kapital!E14),"OK","FALSE")</f>
        <v>OK</v>
      </c>
      <c r="P28" s="336"/>
    </row>
    <row r="29" spans="2:18">
      <c r="B29" s="343">
        <v>12</v>
      </c>
      <c r="C29" s="343" t="str">
        <f>IF(BS!E8=BS!E9+BS!E10+BS!E11+BS!E12+BS!E13+BS!E14,"OK","FALSE")</f>
        <v>OK</v>
      </c>
      <c r="D29" s="336"/>
      <c r="E29" s="343">
        <v>10009</v>
      </c>
      <c r="F29" s="343" t="str">
        <f>IF(BU!F7=BU!F8+BU!F9+BU!F10+BU!F11+BU!F12+BU!F13,"OK","FALSE")</f>
        <v>OK</v>
      </c>
      <c r="H29" s="343">
        <v>20007</v>
      </c>
      <c r="I29" s="343" t="str">
        <f>IF(IOR!F7=BU!F72,"OK","FALSE")</f>
        <v>OK</v>
      </c>
      <c r="K29" s="343">
        <v>30007</v>
      </c>
      <c r="L29" s="343" t="str">
        <f>IF(ITG!F10=ITG!F11+ITG!F12+ITG!F13+ITG!F14+ITG!F15,"OK","FALSE")</f>
        <v>OK</v>
      </c>
      <c r="N29" s="343">
        <v>40007</v>
      </c>
      <c r="O29" s="343" t="str">
        <f>IF(Kapital!E28=0,"OK","FALSE")</f>
        <v>OK</v>
      </c>
    </row>
    <row r="30" spans="2:18">
      <c r="B30" s="343">
        <v>13</v>
      </c>
      <c r="C30" s="343" t="str">
        <f>IF(BS!F8=BS!F9+BS!F10+BS!F11+BS!F12+BS!F13+BS!F14,"OK","FALSE")</f>
        <v>OK</v>
      </c>
      <c r="E30" s="343">
        <v>10010</v>
      </c>
      <c r="F30" s="343" t="str">
        <f>IF(BU!E14=BU!E15+BU!E16+BU!E17+BU!E18+BU!E19+BU!E20,"OK","FALSE")</f>
        <v>OK</v>
      </c>
      <c r="H30" s="343">
        <v>20008</v>
      </c>
      <c r="I30" s="343" t="str">
        <f>IF(IOR!E35=IOR!E11+IOR!E14+IOR!E17+IOR!E20+IOR!E24+IOR!E27+IOR!E30+IOR!E33-IOR!E12-IOR!E15-IOR!E18-IOR!E21-IOR!E25-IOR!E28-IOR!E31-IOR!E34,"OK",IF((IOR!E11+IOR!E14+IOR!E17+IOR!E20+IOR!E24+IOR!E27+IOR!E30+IOR!E33)&gt;=(IOR!E12+IOR!E15+IOR!E18+IOR!E21+IOR!E25+IOR!E28+IOR!E31+IOR!E34),"FALSE","OK"))</f>
        <v>OK</v>
      </c>
      <c r="K30" s="343">
        <v>30008</v>
      </c>
      <c r="L30" s="343" t="str">
        <f>IF(ITG!E16=ITG!E6-ITG!E10,"OK",IF((ITG!E6&gt;=ITG!E10),"FALSE","OK"))</f>
        <v>OK</v>
      </c>
      <c r="N30" s="343">
        <v>40008</v>
      </c>
      <c r="O30" s="343" t="str">
        <f>IF(Kapital!E29=(Kapital!E19-Kapital!E23+Kapital!E24-Kapital!E18),"OK","FALSE")</f>
        <v>OK</v>
      </c>
      <c r="P30" s="336"/>
    </row>
    <row r="31" spans="2:18">
      <c r="B31" s="343">
        <v>14</v>
      </c>
      <c r="C31" s="343" t="str">
        <f>IF(BS!G8=BS!G9+BS!G10+BS!G11+BS!G12+BS!G13+BS!G14,"OK","FALSE")</f>
        <v>OK</v>
      </c>
      <c r="E31" s="343">
        <v>10011</v>
      </c>
      <c r="F31" s="343" t="str">
        <f>IF(BU!F14=BU!F15+BU!F16+BU!F17+BU!F18+BU!F19+BU!F20,"OK","FALSE")</f>
        <v>OK</v>
      </c>
      <c r="H31" s="343">
        <v>20009</v>
      </c>
      <c r="I31" s="343" t="str">
        <f>IF(IOR!F35=IOR!F11+IOR!F14+IOR!F17+IOR!F20+IOR!F24+IOR!F27+IOR!F30+IOR!F33-IOR!F12-IOR!F15-IOR!F18-IOR!F21-IOR!F25-IOR!F28-IOR!F31-IOR!F34,"OK",IF((IOR!F11+IOR!F14+IOR!F17+IOR!F20+IOR!F24+IOR!F27+IOR!F30+IOR!F33)&gt;=(IOR!F12+IOR!F15+IOR!F18+IOR!F21+IOR!F25+IOR!F28+IOR!F31+IOR!F34),"FALSE","OK"))</f>
        <v>OK</v>
      </c>
      <c r="K31" s="343">
        <v>30009</v>
      </c>
      <c r="L31" s="343" t="str">
        <f>IF(ITG!F16=ITG!F6-ITG!F10,"OK",IF((ITG!F6&gt;=ITG!F10),"FALSE","OK"))</f>
        <v>OK</v>
      </c>
      <c r="N31" s="343">
        <v>40009</v>
      </c>
      <c r="O31" s="343" t="str">
        <f>IF(Kapital!E38=0,"OK","FALSE")</f>
        <v>OK</v>
      </c>
    </row>
    <row r="32" spans="2:18">
      <c r="B32" s="343">
        <v>15</v>
      </c>
      <c r="C32" s="343" t="str">
        <f>IF(BS!E15=BS!E16+BS!E17+BS!E18+BS!E19+BS!E20+BS!E21+BS!E22+BS!E23,"OK","FALSE")</f>
        <v>OK</v>
      </c>
      <c r="D32" s="336"/>
      <c r="E32" s="343">
        <v>10012</v>
      </c>
      <c r="F32" s="343" t="str">
        <f>IF(BU!E24=BU!E25-BU!E26-BU!E27+BU!E28+BU!E29+BU!E30+BU!E31+BU!E32+BU!E33+BU!E34+BU!E35,"OK","FALSE")</f>
        <v>OK</v>
      </c>
      <c r="H32" s="343">
        <v>20010</v>
      </c>
      <c r="I32" s="343" t="str">
        <f>IF(IOR!E36=IOR!E12+IOR!E15+IOR!E18+IOR!E21+IOR!E25+IOR!E28+IOR!E31+IOR!E34-IOR!E11-IOR!E14-IOR!E17-IOR!E20-IOR!E24-IOR!E27-IOR!E30-IOR!E33,"OK",IF((IOR!E11+IOR!E14+IOR!E17+IOR!E20+IOR!E24+IOR!E27+IOR!E30+IOR!E33)&lt;=(IOR!E12+IOR!E15+IOR!E18+IOR!E21+IOR!E25+IOR!E28+IOR!E31+IOR!E34),"FALSE","OK"))</f>
        <v>OK</v>
      </c>
      <c r="K32" s="343">
        <v>30010</v>
      </c>
      <c r="L32" s="343" t="str">
        <f>IF(ITG!E17=ITG!E10-ITG!E6,"OK",IF((ITG!E6&lt;=ITG!E10),"FALSE","OK"))</f>
        <v>OK</v>
      </c>
      <c r="N32" s="343">
        <v>40010</v>
      </c>
      <c r="O32" s="343" t="str">
        <f>IF(Kapital!E39=Kapital!E29-Kapital!E28-Kapital!E33+Kapital!E34,"OK","FALSE")</f>
        <v>OK</v>
      </c>
      <c r="P32" s="336"/>
    </row>
    <row r="33" spans="2:16">
      <c r="B33" s="343">
        <v>16</v>
      </c>
      <c r="C33" s="343" t="str">
        <f>IF(BS!F15=BS!F16+BS!F17+BS!F18+BS!F19+BS!F20+BS!F21+BS!F22+BS!F23,"OK","FALSE")</f>
        <v>OK</v>
      </c>
      <c r="E33" s="343">
        <v>10013</v>
      </c>
      <c r="F33" s="343" t="str">
        <f>IF(BU!F24=BU!F25-BU!F26-BU!F27+BU!F28+BU!F29+BU!F30+BU!F31+BU!F32+BU!F33+BU!F34+BU!F35,"OK","FALSE")</f>
        <v>OK</v>
      </c>
      <c r="H33" s="343">
        <v>20011</v>
      </c>
      <c r="I33" s="343" t="str">
        <f>IF(IOR!F36=IOR!F12+IOR!F15+IOR!F18+IOR!F21+IOR!F25+IOR!F28+IOR!F31+IOR!F34-IOR!F11-IOR!F14-IOR!F17-IOR!F20-IOR!F24-IOR!F27-IOR!F30-IOR!F33,"OK",IF((IOR!F11+IOR!F14+IOR!F17+IOR!F20+IOR!F24+IOR!F27+IOR!F30+IOR!F33)&lt;=(IOR!F12+IOR!F15+IOR!F18+IOR!F21+IOR!F25+IOR!F28+IOR!F31+IOR!F34),"FALSE","OK"))</f>
        <v>OK</v>
      </c>
      <c r="K33" s="343">
        <v>30011</v>
      </c>
      <c r="L33" s="343" t="str">
        <f>IF(ITG!F17=ITG!F10-ITG!F6,"OK",IF((ITG!F6&lt;=ITG!F10),"FALSE","OK"))</f>
        <v>OK</v>
      </c>
      <c r="N33" s="343">
        <v>40011</v>
      </c>
      <c r="O33" s="343" t="str">
        <f>IF(Kapital!E48=0,"OK","FALSE")</f>
        <v>OK</v>
      </c>
    </row>
    <row r="34" spans="2:16">
      <c r="B34" s="343">
        <v>17</v>
      </c>
      <c r="C34" s="343" t="str">
        <f>IF(BS!G15=BS!G16+BS!G17+BS!G18+BS!G19+BS!G20+BS!G21+BS!G22+BS!G23,"OK","FALSE")</f>
        <v>OK</v>
      </c>
      <c r="E34" s="343">
        <v>10014</v>
      </c>
      <c r="F34" s="345" t="str">
        <f>IF(BU!E36=BU!E6-BU!E24,"OK",IF((BU!E6)&gt;=(BU!E24),"FALSE","OK"))</f>
        <v>OK</v>
      </c>
      <c r="G34" s="336"/>
      <c r="H34" s="343">
        <v>20012</v>
      </c>
      <c r="I34" s="343" t="str">
        <f>IF(IOR!E35+IOR!E36=0,"OK",IF((IOR!E11+IOR!E14+IOR!E17+IOR!E20+IOR!E24+IOR!E27+IOR!E30+IOR!E33)=(IOR!E12+IOR!E15+IOR!E18+IOR!E21+IOR!E25+IOR!E28+IOR!E31+IOR!E34),"FALSE","OK"))</f>
        <v>OK</v>
      </c>
      <c r="K34" s="343">
        <v>30012</v>
      </c>
      <c r="L34" s="343" t="str">
        <f>IF(ITG!E16+ITG!E17=0,"OK",IF((ITG!E6=ITG!E10),"FALSE","OK"))</f>
        <v>OK</v>
      </c>
      <c r="N34" s="345">
        <v>40012</v>
      </c>
      <c r="O34" s="345" t="str">
        <f>IF(Kapital!E49=(Kapital!E39-Kapital!E38-Kapital!E43+Kapital!E44),"OK","FALSE")</f>
        <v>OK</v>
      </c>
    </row>
    <row r="35" spans="2:16">
      <c r="B35" s="343">
        <v>18</v>
      </c>
      <c r="C35" s="343" t="str">
        <f>IF(BS!E24=BS!E25+BS!E26+BS!E27+BS!E28,"OK","FALSE")</f>
        <v>OK</v>
      </c>
      <c r="E35" s="343">
        <v>10015</v>
      </c>
      <c r="F35" s="345" t="str">
        <f>IF(BU!F36=BU!F6-BU!F24,"OK",IF((BU!F6)&gt;=(BU!F24),"FALSE","OK"))</f>
        <v>OK</v>
      </c>
      <c r="G35" s="336"/>
      <c r="H35" s="343">
        <v>20013</v>
      </c>
      <c r="I35" s="343" t="str">
        <f>IF(IOR!F35+IOR!F36=0,"OK",IF((IOR!F11+IOR!F14+IOR!F17+IOR!F20+IOR!F24+IOR!F27+IOR!F30+IOR!F33)=(IOR!F12+IOR!F15+IOR!F18+IOR!F21+IOR!F25+IOR!F28+IOR!F31+IOR!F34),"FALSE","OK"))</f>
        <v>OK</v>
      </c>
      <c r="K35" s="343">
        <v>30013</v>
      </c>
      <c r="L35" s="343" t="str">
        <f>IF(ITG!F16+ITG!F17=0,"OK",IF((ITG!F6=ITG!F10),"FALSE","OK"))</f>
        <v>OK</v>
      </c>
      <c r="N35" s="343">
        <v>40013</v>
      </c>
      <c r="O35" s="343" t="str">
        <f>IF(Kapital!G8=0,"OK","FALSE")</f>
        <v>OK</v>
      </c>
    </row>
    <row r="36" spans="2:16">
      <c r="B36" s="343">
        <v>19</v>
      </c>
      <c r="C36" s="343" t="str">
        <f>IF(BS!F24=BS!F25+BS!F26+BS!F27+BS!F28,"OK","FALSE")</f>
        <v>OK</v>
      </c>
      <c r="E36" s="343">
        <v>10016</v>
      </c>
      <c r="F36" s="345" t="str">
        <f>IF(BU!E37=BU!E24-BU!E6,"OK",IF((BU!E6)&lt;=(BU!E24),"FALSE","OK"))</f>
        <v>OK</v>
      </c>
      <c r="G36" s="336"/>
      <c r="H36" s="345">
        <v>20014</v>
      </c>
      <c r="I36" s="345" t="str">
        <f>IF(IOR!E35&gt;0,IF((IOR!E36=0),"OK","FALSE"),"OK")</f>
        <v>OK</v>
      </c>
      <c r="K36" s="343">
        <v>30014</v>
      </c>
      <c r="L36" s="343" t="str">
        <f>IF(ITG!E16&gt;0,IF((ITG!E17=0),"OK","FALSE"),"OK")</f>
        <v>OK</v>
      </c>
      <c r="N36" s="343">
        <v>40014</v>
      </c>
      <c r="O36" s="343" t="str">
        <f>IF(Kapital!G18=0,"OK","FALSE")</f>
        <v>OK</v>
      </c>
    </row>
    <row r="37" spans="2:16">
      <c r="B37" s="343">
        <v>20</v>
      </c>
      <c r="C37" s="343" t="str">
        <f>IF(BS!G24=BS!G25+BS!G26+BS!G27+BS!G28,"OK","FALSE")</f>
        <v>OK</v>
      </c>
      <c r="E37" s="343">
        <v>10017</v>
      </c>
      <c r="F37" s="345" t="str">
        <f>IF(BU!F37=BU!F24-BU!F6,"OK",IF((BU!F6)&lt;=(BU!F24),"FALSE","OK"))</f>
        <v>OK</v>
      </c>
      <c r="G37" s="336"/>
      <c r="H37" s="345">
        <v>20015</v>
      </c>
      <c r="I37" s="345" t="str">
        <f>IF(IOR!F35&gt;0,IF((IOR!F36=0),"OK","FALSE"),"OK")</f>
        <v>OK</v>
      </c>
      <c r="K37" s="343">
        <v>30015</v>
      </c>
      <c r="L37" s="343" t="str">
        <f>IF(ITG!F16&gt;0,IF((ITG!F17=0),"OK","FALSE"),"OK")</f>
        <v>OK</v>
      </c>
      <c r="N37" s="343">
        <v>40015</v>
      </c>
      <c r="O37" s="343" t="str">
        <f>IF(Kapital!G19=(Kapital!G9-Kapital!G8-Kapital!G13+Kapital!G14),"OK","FALSE")</f>
        <v>OK</v>
      </c>
      <c r="P37" s="336"/>
    </row>
    <row r="38" spans="2:16">
      <c r="B38" s="343">
        <v>21</v>
      </c>
      <c r="C38" s="343" t="str">
        <f>IF(BS!E29=BS!E30+BS!E31+BS!E32+BS!E33+BS!E34+BS!E35+BS!E36+BS!E37+BS!E38,"OK","FALSE")</f>
        <v>OK</v>
      </c>
      <c r="E38" s="343">
        <v>10018</v>
      </c>
      <c r="F38" s="345" t="str">
        <f>IF(BU!E36+BU!E37=0,"OK",IF((BU!E6)=(BU!E24),"FALSE","OK"))</f>
        <v>OK</v>
      </c>
      <c r="G38" s="336"/>
      <c r="H38" s="343">
        <v>20016</v>
      </c>
      <c r="I38" s="343" t="str">
        <f>IF(IOR!E11+IOR!E14+IOR!E17+IOR!E20+IOR!E24+IOR!E27+IOR!E30+IOR!E33+IOR!E36=IOR!E12+IOR!E15+IOR!E18+IOR!E21+IOR!E25+IOR!E28+IOR!E31+IOR!E34+IOR!E35,"OK","FALSE")</f>
        <v>OK</v>
      </c>
      <c r="K38" s="343">
        <v>30016</v>
      </c>
      <c r="L38" s="343" t="str">
        <f>IF(ITG!E6+ITG!E17=ITG!E10+ITG!E16,"OK","FALSE")</f>
        <v>OK</v>
      </c>
      <c r="N38" s="343">
        <v>40016</v>
      </c>
      <c r="O38" s="343" t="str">
        <f>IF(Kapital!G28=0,"OK","FALSE")</f>
        <v>OK</v>
      </c>
    </row>
    <row r="39" spans="2:16">
      <c r="B39" s="343">
        <v>22</v>
      </c>
      <c r="C39" s="343" t="str">
        <f>IF(BS!F29=BS!F30+BS!F31+BS!F32+BS!F33+BS!F34+BS!F35+BS!F36+BS!F37+BS!F38,"OK","FALSE")</f>
        <v>OK</v>
      </c>
      <c r="E39" s="343">
        <v>10019</v>
      </c>
      <c r="F39" s="345" t="str">
        <f>IF(BU!F36+BU!F37=0,"OK",IF((BU!F6)=(BU!F24),"FALSE","OK"))</f>
        <v>OK</v>
      </c>
      <c r="G39" s="336"/>
      <c r="H39" s="343">
        <v>20017</v>
      </c>
      <c r="I39" s="343" t="str">
        <f>IF(IOR!F11+IOR!F14+IOR!F17+IOR!F20+IOR!F24+IOR!F27+IOR!F30+IOR!F33+IOR!F36=IOR!F12+IOR!F15+IOR!F18+IOR!F21+IOR!F25+IOR!F28+IOR!F31+IOR!F34+IOR!F35,"OK","FALSE")</f>
        <v>OK</v>
      </c>
      <c r="K39" s="343">
        <v>30017</v>
      </c>
      <c r="L39" s="343" t="str">
        <f>IF(ITG!F6+ITG!F17=ITG!F10+ITG!F16,"OK","FALSE")</f>
        <v>OK</v>
      </c>
      <c r="N39" s="343">
        <v>40017</v>
      </c>
      <c r="O39" s="343" t="str">
        <f>IF(Kapital!G29=(Kapital!G19-Kapital!G18-Kapital!G23+Kapital!G24),"OK","FALSE")</f>
        <v>OK</v>
      </c>
      <c r="P39" s="336"/>
    </row>
    <row r="40" spans="2:16">
      <c r="B40" s="343">
        <v>23</v>
      </c>
      <c r="C40" s="343" t="str">
        <f>IF(BS!G29=BS!G30+BS!G31+BS!G32+BS!G33+BS!G34+BS!G35+BS!G36+BS!G37+BS!G38,"OK","FALSE")</f>
        <v>OK</v>
      </c>
      <c r="E40" s="343">
        <v>10020</v>
      </c>
      <c r="F40" s="345" t="str">
        <f>IF(BU!E36&gt;0,IF((BU!E37)=0,"OK","FALSE"),"OK")</f>
        <v>OK</v>
      </c>
      <c r="G40" s="336"/>
      <c r="H40" s="343">
        <v>20018</v>
      </c>
      <c r="I40" s="343" t="str">
        <f>IF(IOR!E38=IOR!E35-IOR!E36-IOR!E37,"OK",IF((IOR!E35)&gt;=(IOR!E36+IOR!E37),"FALSE","OK"))</f>
        <v>OK</v>
      </c>
      <c r="K40" s="343">
        <v>30018</v>
      </c>
      <c r="L40" s="343" t="str">
        <f>IF(ITG!E19=ITG!E20+ITG!E21+ITG!E22+ITG!E23+ITG!E24,"OK","FALSE")</f>
        <v>OK</v>
      </c>
      <c r="N40" s="343">
        <v>40018</v>
      </c>
      <c r="O40" s="343" t="str">
        <f>IF(Kapital!G38=0,"OK","FALSE")</f>
        <v>OK</v>
      </c>
    </row>
    <row r="41" spans="2:16">
      <c r="B41" s="343">
        <v>24</v>
      </c>
      <c r="C41" s="343" t="str">
        <f>IF(BS!E39=BS!E40+BS!E41+BS!E42+BS!E43+BS!E44+BS!E45+BS!E46,"OK","FALSE")</f>
        <v>OK</v>
      </c>
      <c r="E41" s="343">
        <v>10021</v>
      </c>
      <c r="F41" s="345" t="str">
        <f>IF(BU!F36&gt;0,IF((BU!F37)=0,"OK","FALSE"),"OK")</f>
        <v>OK</v>
      </c>
      <c r="G41" s="336"/>
      <c r="H41" s="343">
        <v>20019</v>
      </c>
      <c r="I41" s="343" t="str">
        <f>IF(IOR!F38=IOR!F35-IOR!F36-IOR!F37,"OK",IF((IOR!F35)&gt;=(IOR!F36+IOR!F37),"FALSE","OK"))</f>
        <v>OK</v>
      </c>
      <c r="K41" s="343">
        <v>30019</v>
      </c>
      <c r="L41" s="343" t="str">
        <f>IF(ITG!F19=ITG!F20+ITG!F21+ITG!F22+ITG!F23+ITG!F24,"OK","FALSE")</f>
        <v>OK</v>
      </c>
      <c r="N41" s="343">
        <v>40019</v>
      </c>
      <c r="O41" s="343" t="str">
        <f>IF(Kapital!G39=(Kapital!G29-Kapital!G28-Kapital!G33+Kapital!G34),"OK","FALSE")</f>
        <v>OK</v>
      </c>
    </row>
    <row r="42" spans="2:16">
      <c r="B42" s="343">
        <v>25</v>
      </c>
      <c r="C42" s="343" t="str">
        <f>IF(BS!F39=BS!F40+BS!F41+BS!F42+BS!F43+BS!F44+BS!F45+BS!F46,"OK","FALSE")</f>
        <v>OK</v>
      </c>
      <c r="E42" s="343">
        <v>10022</v>
      </c>
      <c r="F42" s="343" t="str">
        <f>IF(BU!E7+BU!E14+BU!E21+BU!E22+BU!E26+BU!E27+BU!E37=BU!E25+BU!E28+BU!E29+BU!E30+BU!E31+BU!E32+BU!E33+BU!E34+BU!E35+BU!E36,"OK","FALSE")</f>
        <v>OK</v>
      </c>
      <c r="H42" s="343">
        <v>20020</v>
      </c>
      <c r="I42" s="343" t="str">
        <f>IF(IOR!E39=IOR!E36-IOR!E35+IOR!E37,"OK",IF((IOR!E35)&lt;=(IOR!E36+IOR!E37),"FALSE","OK"))</f>
        <v>OK</v>
      </c>
      <c r="K42" s="343">
        <v>30020</v>
      </c>
      <c r="L42" s="343" t="str">
        <f>IF(ITG!E25=ITG!E26+ITG!E27+ITG!E28,"OK","FALSE")</f>
        <v>OK</v>
      </c>
      <c r="N42" s="343">
        <v>40020</v>
      </c>
      <c r="O42" s="343" t="str">
        <f>IF(Kapital!G48=0,"OK","FALSE")</f>
        <v>OK</v>
      </c>
      <c r="P42" s="336"/>
    </row>
    <row r="43" spans="2:16">
      <c r="B43" s="343">
        <v>26</v>
      </c>
      <c r="C43" s="343" t="str">
        <f>IF(BS!G39=BS!G40+BS!G41+BS!G42+BS!G43+BS!G44+BS!G45+BS!G46,"OK","FALSE")</f>
        <v>OK</v>
      </c>
      <c r="E43" s="343">
        <v>10023</v>
      </c>
      <c r="F43" s="343" t="str">
        <f>IF(BU!F7+BU!F14+BU!F21+BU!F22+BU!F26+BU!F27+BU!F37=BU!F25+BU!F28+BU!F29+BU!F30+BU!F31+BU!F32+BU!F33+BU!F34+BU!F35+BU!F36,"OK","FALSE")</f>
        <v>OK</v>
      </c>
      <c r="H43" s="343">
        <v>20021</v>
      </c>
      <c r="I43" s="343" t="str">
        <f>IF(IOR!F39=IOR!F36-IOR!F35+IOR!F37,"OK",IF((IOR!F35)&lt;=(IOR!F36+IOR!F37),"FALSE","OK"))</f>
        <v>OK</v>
      </c>
      <c r="K43" s="343">
        <v>30021</v>
      </c>
      <c r="L43" s="343" t="str">
        <f>IF(ITG!F25=ITG!F26+ITG!F27+ITG!F28,"OK","FALSE")</f>
        <v>OK</v>
      </c>
      <c r="N43" s="343">
        <v>40021</v>
      </c>
      <c r="O43" s="343" t="str">
        <f>IF(Kapital!G49=(Kapital!G39-Kapital!G38-Kapital!G43+Kapital!G44),"OK","FALSE")</f>
        <v>OK</v>
      </c>
      <c r="P43" s="336"/>
    </row>
    <row r="44" spans="2:16">
      <c r="B44" s="343">
        <v>27</v>
      </c>
      <c r="C44" s="343" t="str">
        <f>IF(BS!E48=BS!E49+BS!E56+BS!E64+BS!E65+BS!E66+BS!E67+BS!E73+BS!E74+BS!E75,"OK","FALSE")</f>
        <v>OK</v>
      </c>
      <c r="E44" s="343">
        <v>10024</v>
      </c>
      <c r="F44" s="343" t="str">
        <f>IF(BU!E38=BU!E39+BU!E44+BU!E45,"OK","FALSE")</f>
        <v>OK</v>
      </c>
      <c r="H44" s="345">
        <v>20022</v>
      </c>
      <c r="I44" s="345" t="str">
        <f>IF(IOR!E38+IOR!E39=0,"OK",IF((IOR!E35)=(IOR!E36+IOR!E37),"FALSE","OK"))</f>
        <v>OK</v>
      </c>
      <c r="K44" s="343">
        <v>30022</v>
      </c>
      <c r="L44" s="343" t="str">
        <f>IF(ITG!E29=ITG!E19-ITG!E25,"OK",IF(ITG!E19&gt;=ITG!E25,"FALSE","OK"))</f>
        <v>OK</v>
      </c>
      <c r="N44" s="343">
        <v>40022</v>
      </c>
      <c r="O44" s="343" t="str">
        <f>IF(Kapital!I8=0,"OK","FALSE")</f>
        <v>OK</v>
      </c>
    </row>
    <row r="45" spans="2:16">
      <c r="B45" s="343">
        <v>28</v>
      </c>
      <c r="C45" s="343" t="str">
        <f>IF(BS!F48=BS!F49+BS!F56+BS!F64+BS!F65+BS!F66+BS!F67+BS!F73+BS!F74+BS!F75,"OK","FALSE")</f>
        <v>OK</v>
      </c>
      <c r="E45" s="343">
        <v>10025</v>
      </c>
      <c r="F45" s="343" t="str">
        <f>IF(BU!F38=BU!F39+BU!F44+BU!F45,"OK","FALSE")</f>
        <v>OK</v>
      </c>
      <c r="H45" s="345">
        <v>20023</v>
      </c>
      <c r="I45" s="345" t="str">
        <f>IF(IOR!F38+IOR!F39=0,"OK",IF((IOR!F35)=(IOR!F36+IOR!F37),"FALSE","OK"))</f>
        <v>OK</v>
      </c>
      <c r="K45" s="343">
        <v>30023</v>
      </c>
      <c r="L45" s="343" t="str">
        <f>IF(ITG!F29=ITG!F19-ITG!F25,"OK",IF(ITG!F19&gt;=ITG!F25,"FALSE","OK"))</f>
        <v>OK</v>
      </c>
      <c r="N45" s="343">
        <v>40023</v>
      </c>
      <c r="O45" s="343" t="str">
        <f>IF(Kapital!I18=0,"OK","FALSE")</f>
        <v>OK</v>
      </c>
    </row>
    <row r="46" spans="2:16">
      <c r="B46" s="343">
        <v>29</v>
      </c>
      <c r="C46" s="343" t="str">
        <f>IF(BS!G48=BS!G49+BS!G56+BS!G64+BS!G65+BS!G66+BS!G67+BS!G73+BS!G74+BS!G75,"OK","FALSE")</f>
        <v>OK</v>
      </c>
      <c r="E46" s="343">
        <v>10026</v>
      </c>
      <c r="F46" s="343" t="str">
        <f>IF(BU!E39=BU!E40+BU!E41+BU!E42+BU!E43,"OK","FALSE")</f>
        <v>OK</v>
      </c>
      <c r="H46" s="343">
        <v>20024</v>
      </c>
      <c r="I46" s="343" t="str">
        <f>IF(IOR!E38&gt;0,IF((IOR!E39=0),"OK","FALSE"),"OK")</f>
        <v>OK</v>
      </c>
      <c r="K46" s="343">
        <v>30024</v>
      </c>
      <c r="L46" s="343" t="str">
        <f>IF(ITG!E30=ITG!E25-ITG!E19,"OK",IF((ITG!E19&lt;=ITG!E25),"FALSE","OK"))</f>
        <v>OK</v>
      </c>
      <c r="N46" s="343">
        <v>40024</v>
      </c>
      <c r="O46" s="343" t="str">
        <f>IF(Kapital!I19=(Kapital!I9-Kapital!I8-Kapital!I13+Kapital!I14),"OK","FALSE")</f>
        <v>OK</v>
      </c>
      <c r="P46" s="336"/>
    </row>
    <row r="47" spans="2:16">
      <c r="B47" s="343">
        <v>30</v>
      </c>
      <c r="C47" s="343" t="str">
        <f>IF(BS!E49=BS!E50+BS!E51+BS!E52+BS!E53+BS!E54+BS!E55,"OK","FALSE")</f>
        <v>OK</v>
      </c>
      <c r="E47" s="343">
        <v>10027</v>
      </c>
      <c r="F47" s="343" t="str">
        <f>IF(BU!F39=BU!F40+BU!F41+BU!F42+BU!F43,"OK","FALSE")</f>
        <v>OK</v>
      </c>
      <c r="H47" s="343">
        <v>20025</v>
      </c>
      <c r="I47" s="343" t="str">
        <f>IF(IOR!F38&gt;0,IF((IOR!F39=0),"OK","FALSE"),"OK")</f>
        <v>OK</v>
      </c>
      <c r="K47" s="343">
        <v>30025</v>
      </c>
      <c r="L47" s="343" t="str">
        <f>IF(ITG!F30=ITG!F25-ITG!F19,"OK",IF((ITG!F19&lt;=ITG!F25),"FALSE","OK"))</f>
        <v>OK</v>
      </c>
      <c r="N47" s="343">
        <v>40025</v>
      </c>
      <c r="O47" s="343" t="str">
        <f>IF(Kapital!I28=0,"OK","FALSE")</f>
        <v>OK</v>
      </c>
    </row>
    <row r="48" spans="2:16">
      <c r="B48" s="343">
        <v>31</v>
      </c>
      <c r="C48" s="343" t="str">
        <f>IF(BS!F49=BS!F50+BS!F51+BS!F52+BS!F53+BS!F54+BS!F55,"OK","FALSE")</f>
        <v>OK</v>
      </c>
      <c r="E48" s="343">
        <v>10028</v>
      </c>
      <c r="F48" s="343" t="str">
        <f>IF(BU!E46=BU!E47+BU!E52+BU!E53,"OK","FALSE")</f>
        <v>OK</v>
      </c>
      <c r="H48" s="343">
        <v>20026</v>
      </c>
      <c r="I48" s="343" t="str">
        <f>IF(IOR!E35+IOR!E39=IOR!E36+IOR!E37+IOR!E38,"OK","FALSE")</f>
        <v>OK</v>
      </c>
      <c r="K48" s="343">
        <v>30026</v>
      </c>
      <c r="L48" s="343" t="str">
        <f>IF(ITG!E29+ITG!E30=0,"OK",IF((ITG!E19=ITG!E25),"FALSE","OK"))</f>
        <v>OK</v>
      </c>
      <c r="N48" s="343">
        <v>40026</v>
      </c>
      <c r="O48" s="343" t="str">
        <f>IF(Kapital!I29=(Kapital!I19-Kapital!I18-Kapital!I23+Kapital!I24),"OK","FALSE")</f>
        <v>OK</v>
      </c>
      <c r="P48" s="336"/>
    </row>
    <row r="49" spans="2:16">
      <c r="B49" s="343">
        <v>32</v>
      </c>
      <c r="C49" s="343" t="str">
        <f>IF(BS!G49=BS!G50+BS!G51+BS!G52+BS!G53+BS!G54+BS!G55,"OK","FALSE")</f>
        <v>OK</v>
      </c>
      <c r="E49" s="343">
        <v>10029</v>
      </c>
      <c r="F49" s="343" t="str">
        <f>IF(BU!F46=BU!F47+BU!F52+BU!F53,"OK","FALSE")</f>
        <v>OK</v>
      </c>
      <c r="H49" s="343">
        <v>20027</v>
      </c>
      <c r="I49" s="343" t="str">
        <f>IF(IOR!F35+IOR!F39=IOR!F36+IOR!F37+IOR!F38,"OK","FALSE")</f>
        <v>OK</v>
      </c>
      <c r="K49" s="343">
        <v>30027</v>
      </c>
      <c r="L49" s="343" t="str">
        <f>IF(ITG!F29+ITG!F30=0,"OK",IF((ITG!F19=ITG!F25),"FALSE","OK"))</f>
        <v>OK</v>
      </c>
      <c r="N49" s="343">
        <v>40027</v>
      </c>
      <c r="O49" s="343" t="str">
        <f>IF(Kapital!I38=0,"OK","FALSE")</f>
        <v>OK</v>
      </c>
    </row>
    <row r="50" spans="2:16">
      <c r="B50" s="343">
        <v>33</v>
      </c>
      <c r="C50" s="343" t="str">
        <f>IF(BS!E56=BS!E57+BS!E58+BS!E59+BS!E60+BS!E61+BS!E62+BS!E63,"OK","FALSE")</f>
        <v>OK</v>
      </c>
      <c r="E50" s="343">
        <v>10030</v>
      </c>
      <c r="F50" s="343" t="str">
        <f>IF(BU!E47=BU!E48+BU!E49+BU!E50+BU!E51,"OK","FALSE")</f>
        <v>OK</v>
      </c>
      <c r="H50" s="343">
        <v>20028</v>
      </c>
      <c r="I50" s="343" t="str">
        <f>IF(IOR!E41=IOR!E6-IOR!E7+IOR!E38-IOR!E39,"OK",IF((IOR!E6+IOR!E38)&gt;=(IOR!E7+IOR!E39),"FALSE","OK"))</f>
        <v>OK</v>
      </c>
      <c r="K50" s="343">
        <v>30028</v>
      </c>
      <c r="L50" s="343" t="str">
        <f>IF(ITG!E29&gt;0,IF((ITG!E30=0),"OK","FALSE"),"OK")</f>
        <v>OK</v>
      </c>
      <c r="N50" s="343">
        <v>40028</v>
      </c>
      <c r="O50" s="343" t="str">
        <f>IF(Kapital!I39=(Kapital!I29-Kapital!I28-Kapital!I33+Kapital!I34),"OK","FALSE")</f>
        <v>OK</v>
      </c>
      <c r="P50" s="336"/>
    </row>
    <row r="51" spans="2:16">
      <c r="B51" s="343">
        <v>34</v>
      </c>
      <c r="C51" s="343" t="str">
        <f>IF(BS!F56=BS!F57+BS!F58+BS!F59+BS!F60+BS!F61+BS!F62+BS!F63,"OK","FALSE")</f>
        <v>OK</v>
      </c>
      <c r="E51" s="343">
        <v>10031</v>
      </c>
      <c r="F51" s="343" t="str">
        <f>IF(BU!F47=BU!F48+BU!F49+BU!F50+BU!F51,"OK","FALSE")</f>
        <v>OK</v>
      </c>
      <c r="H51" s="343">
        <v>20029</v>
      </c>
      <c r="I51" s="343" t="str">
        <f>IF(IOR!F41=IOR!F6-IOR!F7+IOR!F38-IOR!F39,"OK",IF((IOR!F6+IOR!F38)&gt;=(IOR!F7+IOR!F39),"FALSE","OK"))</f>
        <v>OK</v>
      </c>
      <c r="K51" s="343">
        <v>30029</v>
      </c>
      <c r="L51" s="343" t="str">
        <f>IF(ITG!F29&gt;0,IF((ITG!F30=0),"OK","FALSE"),"OK")</f>
        <v>OK</v>
      </c>
      <c r="N51" s="343">
        <v>40029</v>
      </c>
      <c r="O51" s="343" t="str">
        <f>IF(Kapital!I48=0,"OK","FALSE")</f>
        <v>OK</v>
      </c>
    </row>
    <row r="52" spans="2:16">
      <c r="B52" s="343">
        <v>35</v>
      </c>
      <c r="C52" s="343" t="str">
        <f>IF(BS!G56=BS!G57+BS!G58+BS!G59+BS!G60+BS!G61+BS!G62+BS!G63,"OK","FALSE")</f>
        <v>OK</v>
      </c>
      <c r="E52" s="343">
        <v>10032</v>
      </c>
      <c r="F52" s="345" t="str">
        <f>IF(BU!E54=BU!E38-BU!E46,"OK",IF((BU!E38)&gt;=(BU!E46),"FALSE","OK"))</f>
        <v>OK</v>
      </c>
      <c r="H52" s="343">
        <v>20030</v>
      </c>
      <c r="I52" s="343" t="str">
        <f>IF(IOR!E42=IOR!E7-IOR!E6+IOR!E39-IOR!E38,"OK",IF((IOR!E6+IOR!E38)&lt;=(IOR!E7+IOR!E39),"FALSE","OK"))</f>
        <v>OK</v>
      </c>
      <c r="K52" s="343">
        <v>30030</v>
      </c>
      <c r="L52" s="343" t="str">
        <f>IF(ITG!E19+ITG!E30=ITG!E25+ITG!E29,"OK","FALSE")</f>
        <v>OK</v>
      </c>
      <c r="N52" s="343">
        <v>40030</v>
      </c>
      <c r="O52" s="343" t="str">
        <f>IF(Kapital!I49=(Kapital!I39-Kapital!I38-Kapital!I43+Kapital!I44),"OK","FALSE")</f>
        <v>OK</v>
      </c>
      <c r="P52" s="336"/>
    </row>
    <row r="53" spans="2:16">
      <c r="B53" s="343">
        <v>36</v>
      </c>
      <c r="C53" s="343" t="str">
        <f>IF(BS!E67=BS!E68+BS!E69+BS!E70+BS!E71+BS!E72,"OK","FALSE")</f>
        <v>OK</v>
      </c>
      <c r="E53" s="343">
        <v>10033</v>
      </c>
      <c r="F53" s="345" t="str">
        <f>IF(BU!F54=BU!F38-BU!F46,"OK",IF((BU!F38)&gt;=(BU!F46),"FALSE","OK"))</f>
        <v>OK</v>
      </c>
      <c r="H53" s="343">
        <v>20031</v>
      </c>
      <c r="I53" s="343" t="str">
        <f>IF(IOR!F42=IOR!F7-IOR!F6+IOR!F39-IOR!F38,"OK",IF((IOR!F6+IOR!F38)&lt;=(IOR!F7+IOR!F39),"FALSE","OK"))</f>
        <v>OK</v>
      </c>
      <c r="K53" s="343">
        <v>30031</v>
      </c>
      <c r="L53" s="343" t="str">
        <f>IF(ITG!F19+ITG!F30=ITG!F25+ITG!F29,"OK","FALSE")</f>
        <v>OK</v>
      </c>
      <c r="N53" s="343">
        <v>40031</v>
      </c>
      <c r="O53" s="343" t="str">
        <f>IF(Kapital!K9=0,"OK","FALSE")</f>
        <v>OK</v>
      </c>
    </row>
    <row r="54" spans="2:16">
      <c r="B54" s="343">
        <v>37</v>
      </c>
      <c r="C54" s="343" t="str">
        <f>IF(BS!F67=BS!F68+BS!F69+BS!F70+BS!F71+BS!F72,"OK","FALSE")</f>
        <v>OK</v>
      </c>
      <c r="E54" s="343">
        <v>10034</v>
      </c>
      <c r="F54" s="345" t="str">
        <f>IF(BU!E55=BU!E46-BU!E38,"OK",IF((BU!E38)&lt;=(BU!E46),"FALSE","OK"))</f>
        <v>OK</v>
      </c>
      <c r="H54" s="343">
        <v>20032</v>
      </c>
      <c r="I54" s="343" t="str">
        <f>IF(IOR!E41+IOR!E42=0,"OK",IF((IOR!E6+IOR!E38)=(IOR!E7+IOR!E39),"FALSE","OK"))</f>
        <v>OK</v>
      </c>
      <c r="K54" s="343">
        <v>30032</v>
      </c>
      <c r="L54" s="343" t="str">
        <f>IF(ITG!E32=ITG!E33+ITG!E34+ITG!E35+ITG!E36+ITG!E37,"OK","FALSE")</f>
        <v>OK</v>
      </c>
      <c r="N54" s="343">
        <v>40032</v>
      </c>
      <c r="O54" s="343" t="str">
        <f>IF(Kapital!K18=(Kapital!K8-Kapital!K9+Kapital!K13-Kapital!K14),"OK","FALSE")</f>
        <v>OK</v>
      </c>
      <c r="P54" s="336"/>
    </row>
    <row r="55" spans="2:16">
      <c r="B55" s="343">
        <v>38</v>
      </c>
      <c r="C55" s="343" t="str">
        <f>IF(BS!G67=BS!G68+BS!G69+BS!G70+BS!G71+BS!G72,"OK","FALSE")</f>
        <v>OK</v>
      </c>
      <c r="E55" s="343">
        <v>10035</v>
      </c>
      <c r="F55" s="345" t="str">
        <f>IF(BU!F55=BU!F46-BU!F38,"OK",IF((BU!F38)&lt;=(BU!F46),"FALSE","OK"))</f>
        <v>OK</v>
      </c>
      <c r="H55" s="343">
        <v>20033</v>
      </c>
      <c r="I55" s="343" t="str">
        <f>IF(IOR!F41+IOR!F42=0,"OK",IF((IOR!F6+IOR!F38)=(IOR!F7+IOR!F39),"FALSE","OK"))</f>
        <v>OK</v>
      </c>
      <c r="K55" s="343">
        <v>30033</v>
      </c>
      <c r="L55" s="343" t="str">
        <f>IF(ITG!F32=ITG!F33+ITG!F34+ITG!F35+ITG!F36+ITG!F37,"OK","FALSE")</f>
        <v>OK</v>
      </c>
      <c r="N55" s="343">
        <v>40033</v>
      </c>
      <c r="O55" s="343" t="str">
        <f>IF(Kapital!K19=0,"OK","FALSE")</f>
        <v>OK</v>
      </c>
    </row>
    <row r="56" spans="2:16">
      <c r="B56" s="343">
        <v>39</v>
      </c>
      <c r="C56" s="343" t="str">
        <f>IF(BS!E76=BS!E6+BS!E7+BS!E47+BS!E48,"OK","FALSE")</f>
        <v>OK</v>
      </c>
      <c r="E56" s="343">
        <v>10036</v>
      </c>
      <c r="F56" s="345" t="str">
        <f>IF(BU!E54+BU!E55=0,IF((BU!E38)=BU!E46,"OK","FALSE"),"OK")</f>
        <v>OK</v>
      </c>
      <c r="H56" s="343">
        <v>20034</v>
      </c>
      <c r="I56" s="343" t="str">
        <f>IF(IOR!E41&gt;0,IF((IOR!E42=0),"OK","FALSE"),"OK")</f>
        <v>OK</v>
      </c>
      <c r="K56" s="343">
        <v>30034</v>
      </c>
      <c r="L56" s="343" t="str">
        <f>IF(ITG!E38=ITG!E39+ITG!E40+ITG!E41+ITG!E42+ITG!E43+ITG!E44,"OK","FALSE")</f>
        <v>OK</v>
      </c>
      <c r="N56" s="343">
        <v>40034</v>
      </c>
      <c r="O56" s="343" t="str">
        <f>IF(Kapital!K28=(Kapital!K18+Kapital!K23-Kapital!K19-Kapital!K24),"OK","FALSE")</f>
        <v>OK</v>
      </c>
      <c r="P56" s="336"/>
    </row>
    <row r="57" spans="2:16">
      <c r="B57" s="343">
        <v>40</v>
      </c>
      <c r="C57" s="343" t="str">
        <f>IF(BS!F76=BS!F6+BS!F7+BS!F47+BS!F48,"OK","FALSE")</f>
        <v>OK</v>
      </c>
      <c r="E57" s="343">
        <v>10037</v>
      </c>
      <c r="F57" s="345" t="str">
        <f>IF(BU!F54+BU!F55=0,IF((BU!F38)=BU!F46,"OK","FALSE"),"OK")</f>
        <v>OK</v>
      </c>
      <c r="H57" s="343">
        <v>20035</v>
      </c>
      <c r="I57" s="343" t="str">
        <f>IF(IOR!F41&gt;0,IF((IOR!F42=0),"OK","FALSE"),"OK")</f>
        <v>OK</v>
      </c>
      <c r="K57" s="343">
        <v>30035</v>
      </c>
      <c r="L57" s="343" t="str">
        <f>IF(ITG!F38=ITG!F39+ITG!F40+ITG!F41+ITG!F42+ITG!F43+ITG!F44,"OK","FALSE")</f>
        <v>OK</v>
      </c>
      <c r="N57" s="343">
        <v>40035</v>
      </c>
      <c r="O57" s="343" t="str">
        <f>IF(Kapital!K29=0,"OK","FALSE")</f>
        <v>OK</v>
      </c>
    </row>
    <row r="58" spans="2:16">
      <c r="B58" s="343">
        <v>41</v>
      </c>
      <c r="C58" s="343" t="str">
        <f>IF(BS!G76=BS!G6+BS!G7+BS!G47+BS!G48,"OK","FALSE")</f>
        <v>OK</v>
      </c>
      <c r="E58" s="343">
        <v>10038</v>
      </c>
      <c r="F58" s="345" t="str">
        <f>IF(BU!E54&gt;0,IF((BU!E55)=0,"OK","FALSE"),"OK")</f>
        <v>OK</v>
      </c>
      <c r="H58" s="343">
        <v>20036</v>
      </c>
      <c r="I58" s="343" t="str">
        <f>IF(IOR!E6+IOR!E38+IOR!E42=IOR!E7+IOR!E39+IOR!E41,"OK","FALSE")</f>
        <v>OK</v>
      </c>
      <c r="K58" s="343">
        <v>30036</v>
      </c>
      <c r="L58" s="343" t="str">
        <f>IF(ITG!E45=ITG!E32-ITG!E38,"OK",IF((ITG!E32&gt;=ITG!E38),"FALSE","OK"))</f>
        <v>OK</v>
      </c>
      <c r="N58" s="343">
        <v>40036</v>
      </c>
      <c r="O58" s="343" t="str">
        <f>IF(Kapital!K38=(Kapital!K28-Kapital!K29+Kapital!K33-Kapital!K34),"OK","FALSE")</f>
        <v>OK</v>
      </c>
      <c r="P58" s="336"/>
    </row>
    <row r="59" spans="2:16">
      <c r="B59" s="343">
        <v>42</v>
      </c>
      <c r="C59" s="343" t="str">
        <f>IF(BS!E80=BS!E81+BS!E90-BS!E91+BS!E92+BS!E93+BS!E94-BS!E95+BS!E96+BS!E99-BS!E100,IF((BS!E81+BS!E90+BS!E92+BS!E93+BS!E94+BS!E96+BS!E99)&gt;=(BS!E91+BS!E95+BS!E100),"OK","FALSE"),"OK")</f>
        <v>OK</v>
      </c>
      <c r="E59" s="343">
        <v>10039</v>
      </c>
      <c r="F59" s="345" t="str">
        <f>IF(BU!F54&gt;0,IF((BU!F55)=0,"OK","FALSE"),"OK")</f>
        <v>OK</v>
      </c>
      <c r="H59" s="343">
        <v>20037</v>
      </c>
      <c r="I59" s="343" t="str">
        <f>IF(IOR!F6+IOR!F38+IOR!F42=IOR!F7+IOR!F39+IOR!F41,"OK","FALSE")</f>
        <v>OK</v>
      </c>
      <c r="K59" s="343">
        <v>30037</v>
      </c>
      <c r="L59" s="343" t="str">
        <f>IF(ITG!F45=ITG!F32-ITG!F38,"OK",IF((ITG!F32&gt;=ITG!F38),"FALSE","OK"))</f>
        <v>OK</v>
      </c>
      <c r="N59" s="343">
        <v>40037</v>
      </c>
      <c r="O59" s="343" t="str">
        <f>IF(Kapital!K39=0,"OK","FALSE")</f>
        <v>OK</v>
      </c>
    </row>
    <row r="60" spans="2:16">
      <c r="B60" s="343">
        <v>43</v>
      </c>
      <c r="C60" s="343" t="str">
        <f>IF(BS!F80=BS!F81+BS!F90-BS!F91+BS!F92+BS!F93+BS!F94-BS!F95+BS!F96+BS!F99-BS!F100,IF((BS!F81+BS!F90+BS!F92+BS!F93+BS!F94+BS!F96+BS!F99)&gt;=(BS!F91+BS!F95+BS!F100),"OK","FALSE"),"OK")</f>
        <v>OK</v>
      </c>
      <c r="E60" s="343">
        <v>10040</v>
      </c>
      <c r="F60" s="343" t="str">
        <f>IF(BU!E39+BU!E44+BU!E45+BU!E55=BU!E47+BU!E52+BU!E53+BU!E54,"OK","FALSE")</f>
        <v>OK</v>
      </c>
      <c r="K60" s="343">
        <v>30038</v>
      </c>
      <c r="L60" s="343" t="str">
        <f>IF(ITG!E46=ITG!E38-ITG!E32,"OK",IF((ITG!E32&lt;=ITG!E38),"FALSE","OK"))</f>
        <v>OK</v>
      </c>
      <c r="N60" s="343">
        <v>40038</v>
      </c>
      <c r="O60" s="343" t="str">
        <f>IF(Kapital!K48=(Kapital!K38-Kapital!K39+Kapital!K43-Kapital!K44),"OK","FALSE")</f>
        <v>OK</v>
      </c>
      <c r="P60" s="336"/>
    </row>
    <row r="61" spans="2:16">
      <c r="B61" s="343">
        <v>44</v>
      </c>
      <c r="C61" s="343" t="str">
        <f>IF(BS!G80=BS!G81+BS!G90-BS!G91+BS!G92+BS!G93+BS!G94-BS!G95+BS!G96+BS!G99-BS!G100,IF((BS!G81+BS!G90+BS!G92+BS!G93+BS!G94+BS!G96+BS!G99)&gt;=(BS!G91+BS!G95+BS!G100),"OK","FALSE"),"OK")</f>
        <v>OK</v>
      </c>
      <c r="E61" s="343">
        <v>10041</v>
      </c>
      <c r="F61" s="343" t="str">
        <f>IF(BU!F39+BU!F44+BU!F45+BU!F55=BU!F47+BU!F52+BU!F53+BU!F54,"OK","FALSE")</f>
        <v>OK</v>
      </c>
      <c r="K61" s="343">
        <v>30039</v>
      </c>
      <c r="L61" s="343" t="str">
        <f>IF(ITG!F46=ITG!F38-ITG!F32,"OK",IF((ITG!F32&lt;=ITG!F38),"FALSE","OK"))</f>
        <v>OK</v>
      </c>
      <c r="N61" s="343">
        <v>40039</v>
      </c>
      <c r="O61" s="343" t="str">
        <f>IF(Kapital!K49=0,"OK","FALSE")</f>
        <v>OK</v>
      </c>
    </row>
    <row r="62" spans="2:16">
      <c r="B62" s="343">
        <v>45</v>
      </c>
      <c r="C62" s="343" t="str">
        <f>IF(BS!E80=BS!E76-BS!E103-BS!E103-BS!E120-BS!E121,IF((BS!E76)&gt;=(BS!E103+BS!E120+BS!E121),"OK","FALSE"),"OK")</f>
        <v>OK</v>
      </c>
      <c r="E62" s="343">
        <v>10042</v>
      </c>
      <c r="F62" s="345" t="str">
        <f>IF(BU!E60=BU!E36-BU!E37+BU!E54-BU!E55+BU!E56-BU!E57+BU!E58-BU!E59,"OK",IF((BU!E36+BU!E54+BU!E56-BU!E57+BU!E58-BU!E59)&gt;=(BU!E37+BU!E55+BU!E57+BU!E59),"FALSE","OK"))</f>
        <v>OK</v>
      </c>
      <c r="K62" s="343">
        <v>30040</v>
      </c>
      <c r="L62" s="343" t="str">
        <f>IF(ITG!E45+ITG!E46=0,"OK",IF((ITG!E32=ITG!E38),"FALSE","OK"))</f>
        <v>OK</v>
      </c>
      <c r="N62" s="343">
        <v>40040</v>
      </c>
      <c r="O62" s="343" t="str">
        <f>IF(Kapital!M9=0,"OK","FALSE")</f>
        <v>OK</v>
      </c>
    </row>
    <row r="63" spans="2:16">
      <c r="B63" s="343">
        <v>46</v>
      </c>
      <c r="C63" s="343" t="str">
        <f>IF(BS!F80=BS!F76-BS!F103-BS!F103-BS!F120-BS!F121,IF((BS!F76)&gt;=(BS!F103+BS!F120+BS!F121),"OK","FALSE"),"OK")</f>
        <v>OK</v>
      </c>
      <c r="E63" s="343">
        <v>10043</v>
      </c>
      <c r="F63" s="345" t="str">
        <f>IF(BU!F60=BU!F36-BU!F37+BU!F54-BU!F55+BU!F56-BU!F57+BU!F58-BU!F59,"OK",IF((BU!F36+BU!F54+BU!F56-BU!F57+BU!F58-BU!F59)&gt;=(BU!F37+BU!F55+BU!F57+BU!F59),"FALSE","OK"))</f>
        <v>OK</v>
      </c>
      <c r="K63" s="343">
        <v>30041</v>
      </c>
      <c r="L63" s="343" t="str">
        <f>IF(ITG!F45+ITG!F46=0,"OK",IF((ITG!F32=ITG!F38),"FALSE","OK"))</f>
        <v>OK</v>
      </c>
      <c r="N63" s="343">
        <v>40041</v>
      </c>
      <c r="O63" s="343" t="str">
        <f>IF(Kapital!M18=(Kapital!M8-Kapital!M9+Kapital!M13-Kapital!M14),"OK","FALSE")</f>
        <v>OK</v>
      </c>
      <c r="P63" s="336"/>
    </row>
    <row r="64" spans="2:16">
      <c r="B64" s="343">
        <v>47</v>
      </c>
      <c r="C64" s="343" t="str">
        <f>IF(BS!G80=BS!G76-BS!G103-BS!G103-BS!G120-BS!G121,IF((BS!G76)&gt;=(BS!G103+BS!G120+BS!G121),"OK","FALSE"),"OK")</f>
        <v>OK</v>
      </c>
      <c r="E64" s="343">
        <v>10044</v>
      </c>
      <c r="F64" s="345" t="str">
        <f>IF(BU!E61=BU!E37-BU!E36+BU!E55-BU!E54+BU!E57-BU!E56+BU!E59-BU!E58,"OK",IF((BU!E36+BU!E54+BU!E56+BU!E58)&lt;=(BU!E37+BU!E55+BU!E57+BU!E59),"FALSE","OK"))</f>
        <v>OK</v>
      </c>
      <c r="K64" s="343">
        <v>30042</v>
      </c>
      <c r="L64" s="343" t="str">
        <f>IF(ITG!E45&gt;0,IF(ITG!E46=0,"OK","FALSE"),"OK")</f>
        <v>OK</v>
      </c>
      <c r="N64" s="343">
        <v>40042</v>
      </c>
      <c r="O64" s="343" t="str">
        <f>IF(Kapital!M19=0,"OK","FALSE")</f>
        <v>OK</v>
      </c>
    </row>
    <row r="65" spans="2:16">
      <c r="B65" s="343">
        <v>48</v>
      </c>
      <c r="C65" s="343" t="str">
        <f>IF(BS!E81=BS!E82+BS!E83+BS!E84+BS!E85+BS!E86+BS!E87+BS!E88+BS!E89,"OK","FALSE")</f>
        <v>OK</v>
      </c>
      <c r="E65" s="343">
        <v>10045</v>
      </c>
      <c r="F65" s="345" t="str">
        <f>IF(BU!F61=BU!F37-BU!F36+BU!F55-BU!F54+BU!F57-BU!F56+BU!F59-BU!F58,"OK",IF((BU!F36+BU!F54+BU!F56+BU!F58)&lt;=(BU!F37+BU!F55+BU!F57+BU!F59),"FALSE","OK"))</f>
        <v>OK</v>
      </c>
      <c r="K65" s="343">
        <v>30043</v>
      </c>
      <c r="L65" s="343" t="str">
        <f>IF(ITG!F45&gt;0,IF(ITG!F46=0,"OK","FALSE"),"OK")</f>
        <v>OK</v>
      </c>
      <c r="N65" s="343">
        <v>40043</v>
      </c>
      <c r="O65" s="345" t="str">
        <f>IF(Kapital!M28=(Kapital!M18-Kapital!M19+Kapital!M23-Kapital!M24),"OK","FALSE")</f>
        <v>OK</v>
      </c>
    </row>
    <row r="66" spans="2:16">
      <c r="B66" s="343">
        <v>49</v>
      </c>
      <c r="C66" s="343" t="str">
        <f>IF(BS!F81=BS!F82+BS!F83+BS!F84+BS!F85+BS!F86+BS!F87+BS!F88+BS!F89,"OK","FALSE")</f>
        <v>OK</v>
      </c>
      <c r="E66" s="343">
        <v>10046</v>
      </c>
      <c r="F66" s="345" t="str">
        <f>IF(BU!E60+BU!E61=0,IF((BU!E36+BU!E54+BU!E56+BU!E58)=(BU!E37+BU!E55+BU!E57+BU!E59),"OK","FALSE"),"OK")</f>
        <v>OK</v>
      </c>
      <c r="K66" s="343">
        <v>30044</v>
      </c>
      <c r="L66" s="343" t="str">
        <f>IF(ITG!E32+ITG!E46=ITG!E38+ITG!E45,"OK","FALSE")</f>
        <v>OK</v>
      </c>
      <c r="N66" s="343">
        <v>40044</v>
      </c>
      <c r="O66" s="343" t="str">
        <f>IF(Kapital!M29=0,"OK","FALSE")</f>
        <v>OK</v>
      </c>
    </row>
    <row r="67" spans="2:16">
      <c r="B67" s="343">
        <v>50</v>
      </c>
      <c r="C67" s="343" t="str">
        <f>IF(BS!G81=BS!G82+BS!G83+BS!G84+BS!G85+BS!G86+BS!G87+BS!G88+BS!G89,"OK","FALSE")</f>
        <v>OK</v>
      </c>
      <c r="E67" s="343">
        <v>10047</v>
      </c>
      <c r="F67" s="345" t="str">
        <f>IF(BU!F60+BU!F61=0,IF((BU!F36+BU!F54+BU!F56+BU!F58)=(BU!F37+BU!F55+BU!F57+BU!F59),"OK","FALSE"),"OK")</f>
        <v>OK</v>
      </c>
      <c r="K67" s="343">
        <v>30045</v>
      </c>
      <c r="L67" s="343" t="str">
        <f>IF(ITG!F32+ITG!F46=ITG!F38+ITG!F45,"OK","FALSE")</f>
        <v>OK</v>
      </c>
      <c r="N67" s="343">
        <v>40045</v>
      </c>
      <c r="O67" s="343" t="str">
        <f>IF(Kapital!M38=(Kapital!M28+Kapital!M33-Kapital!M34-Kapital!M29),"OK","FALSE")</f>
        <v>OK</v>
      </c>
      <c r="P67" s="336"/>
    </row>
    <row r="68" spans="2:16">
      <c r="B68" s="343">
        <v>51</v>
      </c>
      <c r="C68" s="343" t="str">
        <f>IF(BS!E96=BS!E97+BS!E98,"OK","FALSE")</f>
        <v>OK</v>
      </c>
      <c r="E68" s="343">
        <v>10048</v>
      </c>
      <c r="F68" s="345" t="str">
        <f>IF(BU!E60&gt;0,IF((BU!E61)=(0),"OK","FALSE"),"OK")</f>
        <v>OK</v>
      </c>
      <c r="K68" s="343">
        <v>30046</v>
      </c>
      <c r="L68" s="343" t="str">
        <f>IF(ITG!E47=ITG!E6+ITG!E19+ITG!E32,"OK","FALSE")</f>
        <v>OK</v>
      </c>
      <c r="N68" s="343">
        <v>40046</v>
      </c>
      <c r="O68" s="343" t="str">
        <f>IF(Kapital!M39=0,"OK","FALSE")</f>
        <v>OK</v>
      </c>
    </row>
    <row r="69" spans="2:16">
      <c r="B69" s="343">
        <v>52</v>
      </c>
      <c r="C69" s="343" t="str">
        <f>IF(BS!F96=BS!F97+BS!F98,"OK","FALSE")</f>
        <v>OK</v>
      </c>
      <c r="E69" s="343">
        <v>10049</v>
      </c>
      <c r="F69" s="345" t="str">
        <f>IF(BU!F60&gt;0,IF((BU!F61)=(0),"OK","FALSE"),"OK")</f>
        <v>OK</v>
      </c>
      <c r="K69" s="343">
        <v>30047</v>
      </c>
      <c r="L69" s="343" t="str">
        <f>IF(ITG!F47=ITG!F6+ITG!F19+ITG!F32,"OK","FALSE")</f>
        <v>OK</v>
      </c>
      <c r="N69" s="343">
        <v>40047</v>
      </c>
      <c r="O69" s="343" t="str">
        <f>IF(Kapital!M48=(Kapital!M38-Kapital!M39+Kapital!M43-Kapital!M44),"OK","FALSE")</f>
        <v>OK</v>
      </c>
      <c r="P69" s="336"/>
    </row>
    <row r="70" spans="2:16">
      <c r="B70" s="343">
        <v>53</v>
      </c>
      <c r="C70" s="343" t="str">
        <f>IF(BS!G96=BS!G97+BS!G98,"OK","FALSE")</f>
        <v>OK</v>
      </c>
      <c r="E70" s="343">
        <v>10050</v>
      </c>
      <c r="F70" s="343" t="str">
        <f>IF(BU!E6+BU!E38+BU!E56+BU!E58+BU!E61=BU!E24+BU!E46+BU!E57+BU!E59+BU!E60,"OK","FALSE")</f>
        <v>OK</v>
      </c>
      <c r="K70" s="343">
        <v>30048</v>
      </c>
      <c r="L70" s="343" t="str">
        <f>IF(ITG!E48=ITG!E10+ITG!E25+ITG!E38,"OK","FALSE")</f>
        <v>OK</v>
      </c>
      <c r="N70" s="343">
        <v>40048</v>
      </c>
      <c r="O70" s="343" t="str">
        <f>IF(Kapital!M49=0,"OK","FALSE")</f>
        <v>OK</v>
      </c>
    </row>
    <row r="71" spans="2:16">
      <c r="B71" s="343">
        <v>54</v>
      </c>
      <c r="C71" s="343" t="str">
        <f>IF(BS!E99=0,"OK","FALSE")</f>
        <v>OK</v>
      </c>
      <c r="E71" s="343">
        <v>10051</v>
      </c>
      <c r="F71" s="343" t="str">
        <f>IF(BU!F6+BU!F38+BU!F56+BU!F58+BU!F61=BU!F24+BU!F46+BU!F57+BU!F59+BU!F60,"OK","FALSE")</f>
        <v>OK</v>
      </c>
      <c r="K71" s="343">
        <v>30049</v>
      </c>
      <c r="L71" s="343" t="str">
        <f>IF(ITG!F48=ITG!F10+ITG!F25+ITG!F38,"OK","FALSE")</f>
        <v>OK</v>
      </c>
      <c r="N71" s="343">
        <v>40049</v>
      </c>
      <c r="O71" s="343" t="str">
        <f>IF(Kapital!O8=0,"OK","FALSE")</f>
        <v>OK</v>
      </c>
    </row>
    <row r="72" spans="2:16">
      <c r="B72" s="343">
        <v>55</v>
      </c>
      <c r="C72" s="343" t="str">
        <f>IF(BS!F99=0,"OK","FALSE")</f>
        <v>OK</v>
      </c>
      <c r="E72" s="343">
        <v>10052</v>
      </c>
      <c r="F72" s="345" t="str">
        <f>IF(BU!E62&gt;0,IF((BU!E63=0),"OK","FALSE"),"OK")</f>
        <v>OK</v>
      </c>
      <c r="K72" s="343">
        <v>30050</v>
      </c>
      <c r="L72" s="343" t="str">
        <f>IF(ITG!E49=ITG!E47-ITG!E48,"OK",IF((ITG!E47&gt;=ITG!E48),"FALSE","OK"))</f>
        <v>OK</v>
      </c>
      <c r="N72" s="343">
        <v>40050</v>
      </c>
      <c r="O72" s="343" t="str">
        <f>IF(Kapital!O18=0,"OK","FALSE")</f>
        <v>OK</v>
      </c>
    </row>
    <row r="73" spans="2:16">
      <c r="B73" s="343">
        <v>56</v>
      </c>
      <c r="C73" s="343" t="str">
        <f>IF(BS!G99=0,"OK","FALSE")</f>
        <v>OK</v>
      </c>
      <c r="E73" s="343">
        <v>10053</v>
      </c>
      <c r="F73" s="345" t="str">
        <f>IF(BU!F62&gt;0,IF((BU!F63)=(0),"OK","FALSE"),"OK")</f>
        <v>OK</v>
      </c>
      <c r="K73" s="343">
        <v>30051</v>
      </c>
      <c r="L73" s="343" t="str">
        <f>IF(ITG!F49=ITG!F47-ITG!F48,"OK",IF((ITG!F47&gt;=ITG!F48),"FALSE","OK"))</f>
        <v>OK</v>
      </c>
      <c r="N73" s="343">
        <v>40051</v>
      </c>
      <c r="O73" s="343" t="str">
        <f>IF(Kapital!O19=(Kapital!O9-Kapital!O8-Kapital!O13+Kapital!O14),"OK","FALSE")</f>
        <v>OK</v>
      </c>
      <c r="P73" s="336"/>
    </row>
    <row r="74" spans="2:16">
      <c r="B74" s="343">
        <v>57</v>
      </c>
      <c r="C74" s="343" t="str">
        <f>IF(BS!E100=BS!E101+BS!E102,"OK","FALSE")</f>
        <v>OK</v>
      </c>
      <c r="E74" s="343">
        <v>10054</v>
      </c>
      <c r="F74" s="345" t="str">
        <f>IF(BU!E64=BU!E60-BU!E61+BU!E62-BU!E63,"OK",IF((BU!E60+BU!E62)&gt;=(BU!E61+BU!E63),"FALSE","OK"))</f>
        <v>OK</v>
      </c>
      <c r="K74" s="343">
        <v>30052</v>
      </c>
      <c r="L74" s="343" t="str">
        <f>IF(ITG!E50=ITG!E48-ITG!E47,"OK",IF((ITG!E47&lt;=ITG!E48),"FALSE","OK"))</f>
        <v>OK</v>
      </c>
      <c r="N74" s="343">
        <v>40052</v>
      </c>
      <c r="O74" s="343" t="str">
        <f>IF(Kapital!O28=0,"OK","FALSE")</f>
        <v>OK</v>
      </c>
    </row>
    <row r="75" spans="2:16">
      <c r="B75" s="343">
        <v>58</v>
      </c>
      <c r="C75" s="343" t="str">
        <f>IF(BS!F100=BS!F101+BS!F102,"OK","FALSE")</f>
        <v>OK</v>
      </c>
      <c r="E75" s="343">
        <v>10055</v>
      </c>
      <c r="F75" s="345" t="str">
        <f>IF(BU!F64=BU!F60-BU!F61+BU!F62-BU!F63,"OK",IF((BU!F60+BU!F62)&gt;=(BU!F61+BU!F63),"FALSE","OK"))</f>
        <v>OK</v>
      </c>
      <c r="K75" s="343">
        <v>30053</v>
      </c>
      <c r="L75" s="343" t="str">
        <f>IF(ITG!F50=ITG!F48-ITG!F47,"OK",IF((ITG!F47&lt;=ITG!F48),"FALSE","OK"))</f>
        <v>OK</v>
      </c>
      <c r="N75" s="343">
        <v>40053</v>
      </c>
      <c r="O75" s="343" t="str">
        <f>IF(Kapital!O29=(Kapital!O19-Kapital!O18-Kapital!O23+Kapital!O24),"OK","FALSE")</f>
        <v>OK</v>
      </c>
      <c r="P75" s="336"/>
    </row>
    <row r="76" spans="2:16">
      <c r="B76" s="343">
        <v>59</v>
      </c>
      <c r="C76" s="343" t="str">
        <f>IF(BS!G100=BS!G101+BS!G102,"OK","FALSE")</f>
        <v>OK</v>
      </c>
      <c r="E76" s="343">
        <v>10056</v>
      </c>
      <c r="F76" s="345" t="str">
        <f>IF(BU!E65=BU!E61-BU!E60+BU!E63-BU!E62,"OK",IF((BU!E60+BU!E62)&lt;=(BU!E61+BU!E63),"FALSE","OK"))</f>
        <v>OK</v>
      </c>
      <c r="K76" s="343">
        <v>30054</v>
      </c>
      <c r="L76" s="343" t="str">
        <f>IF(ITG!E49+ITG!E50=0,"OK",IF((ITG!E47=ITG!E48),"FALSE","OK"))</f>
        <v>OK</v>
      </c>
      <c r="N76" s="343">
        <v>40054</v>
      </c>
      <c r="O76" s="343" t="str">
        <f>IF(Kapital!O38=0,"OK","FALSE")</f>
        <v>OK</v>
      </c>
    </row>
    <row r="77" spans="2:16">
      <c r="B77" s="343">
        <v>60</v>
      </c>
      <c r="C77" s="343" t="str">
        <f>IF(BS!E103=BS!E104+BS!E111,"OK","FALSE")</f>
        <v>OK</v>
      </c>
      <c r="E77" s="343">
        <v>10057</v>
      </c>
      <c r="F77" s="345" t="str">
        <f>IF(BU!F65=BU!F61-BU!F60+BU!F63-BU!F62,"OK",IF((BU!F60+BU!F62)&lt;=(BU!F61+BU!F63),"FALSE","OK"))</f>
        <v>OK</v>
      </c>
      <c r="K77" s="343">
        <v>30055</v>
      </c>
      <c r="L77" s="343" t="str">
        <f>IF(ITG!F49+ITG!F50=0,"OK",IF((ITG!F47=ITG!F48),"FALSE","OK"))</f>
        <v>OK</v>
      </c>
      <c r="N77" s="343">
        <v>40055</v>
      </c>
      <c r="O77" s="343" t="str">
        <f>IF(Kapital!O39=(Kapital!O29-Kapital!O28-Kapital!O33+Kapital!O34),"OK","FALSE")</f>
        <v>OK</v>
      </c>
      <c r="P77" s="336"/>
    </row>
    <row r="78" spans="2:16">
      <c r="B78" s="343">
        <v>61</v>
      </c>
      <c r="C78" s="343" t="str">
        <f>IF(BS!F103=BS!F104+BS!F111,"OK","FALSE")</f>
        <v>OK</v>
      </c>
      <c r="E78" s="343">
        <v>10058</v>
      </c>
      <c r="F78" s="345" t="str">
        <f>IF(BU!E64+BU!E65=0,"OK",IF((BU!E60+BU!E62)=(BU!E61+BU!E63),"FALSE","OK"))</f>
        <v>OK</v>
      </c>
      <c r="K78" s="343">
        <v>30056</v>
      </c>
      <c r="L78" s="343" t="str">
        <f>IF(ITG!E49&gt;0,IF(ITG!E50=0,"OK","FALSE"),"OK")</f>
        <v>OK</v>
      </c>
      <c r="N78" s="343">
        <v>40056</v>
      </c>
      <c r="O78" s="343" t="str">
        <f>IF(Kapital!O48=0,"OK","FALSE")</f>
        <v>OK</v>
      </c>
    </row>
    <row r="79" spans="2:16">
      <c r="B79" s="343">
        <v>62</v>
      </c>
      <c r="C79" s="343" t="str">
        <f>IF(BS!G103=BS!G104+BS!G111,"OK","FALSE")</f>
        <v>OK</v>
      </c>
      <c r="E79" s="343">
        <v>10059</v>
      </c>
      <c r="F79" s="345" t="str">
        <f>IF(BU!F64+BU!F65=0,"OK",IF((BU!F60+BU!F62)=(BU!F61+BU!F63),"FALSE","OK"))</f>
        <v>OK</v>
      </c>
      <c r="K79" s="343">
        <v>30057</v>
      </c>
      <c r="L79" s="343" t="str">
        <f>IF(ITG!F49&gt;0,IF(ITG!F50=0,"OK","FALSE"),"OK")</f>
        <v>OK</v>
      </c>
      <c r="N79" s="343">
        <v>40057</v>
      </c>
      <c r="O79" s="343" t="str">
        <f>IF(Kapital!O49=(Kapital!O39-Kapital!O38-Kapital!O43+Kapital!O44),"OK","FALSE")</f>
        <v>OK</v>
      </c>
      <c r="P79" s="336"/>
    </row>
    <row r="80" spans="2:16">
      <c r="B80" s="343">
        <v>63</v>
      </c>
      <c r="C80" s="343" t="str">
        <f>IF(BS!E104=BS!E105+BS!E106+BS!E107+BS!E108+BS!E109+BS!E110,"OK","FALSE")</f>
        <v>OK</v>
      </c>
      <c r="E80" s="343">
        <v>10060</v>
      </c>
      <c r="F80" s="345" t="str">
        <f>IF(BU!E64&gt;0,IF((BU!E65)=0,"OK","FALSE"),"OK")</f>
        <v>OK</v>
      </c>
      <c r="K80" s="343">
        <v>30058</v>
      </c>
      <c r="L80" s="343" t="str">
        <f>IF(ITG!E47+ITG!E50=ITG!E48+ITG!E49,"OK","FALSE")</f>
        <v>OK</v>
      </c>
      <c r="N80" s="343">
        <v>40058</v>
      </c>
      <c r="O80" s="343" t="str">
        <f>IF(Kapital!Q8=0,"OK","FALSE")</f>
        <v>OK</v>
      </c>
    </row>
    <row r="81" spans="2:16">
      <c r="B81" s="343">
        <v>64</v>
      </c>
      <c r="C81" s="343" t="str">
        <f>IF(BS!F104=BS!F105+BS!F106+BS!F107+BS!F108+BS!F109+BS!F110,"OK","FALSE")</f>
        <v>OK</v>
      </c>
      <c r="E81" s="343">
        <v>10061</v>
      </c>
      <c r="F81" s="345" t="str">
        <f>IF(BU!F64&gt;0,IF((BU!F65)=0,"OK","FALSE"),"OK")</f>
        <v>OK</v>
      </c>
      <c r="K81" s="343">
        <v>30059</v>
      </c>
      <c r="L81" s="343" t="str">
        <f>IF(ITG!F47+ITG!F50=ITG!F48+ITG!F49,"OK","FALSE")</f>
        <v>OK</v>
      </c>
      <c r="N81" s="343">
        <v>40059</v>
      </c>
      <c r="O81" s="343" t="str">
        <f>IF(Kapital!Q18=0,"OK","FALSE")</f>
        <v>OK</v>
      </c>
    </row>
    <row r="82" spans="2:16">
      <c r="B82" s="343">
        <v>65</v>
      </c>
      <c r="C82" s="343" t="str">
        <f>IF(BS!G104=BS!G105+BS!G106+BS!G107+BS!G108+BS!G109+BS!G110,"OK","FALSE")</f>
        <v>OK</v>
      </c>
      <c r="E82" s="343">
        <v>10062</v>
      </c>
      <c r="F82" s="343" t="str">
        <f>IF(BU!E6+BU!E38+BU!E56+BU!E58+BU!E62+BU!E65=BU!E24+BU!E46+BU!E57+BU!E59+BU!E63+BU!E64,"OK","FALSE")</f>
        <v>OK</v>
      </c>
      <c r="K82" s="343">
        <v>30061</v>
      </c>
      <c r="L82" s="345" t="str">
        <f>IF(BS!G73=0,"OK",IF(ITG!F51=BS!G73,"OK","FALSE"))</f>
        <v>OK</v>
      </c>
      <c r="N82" s="343">
        <v>40060</v>
      </c>
      <c r="O82" s="343" t="str">
        <f>IF(Kapital!Q19=(Kapital!Q9-Kapital!Q8-Kapital!Q13+Kapital!Q14),"OK","FALSE")</f>
        <v>OK</v>
      </c>
      <c r="P82" s="336"/>
    </row>
    <row r="83" spans="2:16">
      <c r="B83" s="343">
        <v>66</v>
      </c>
      <c r="C83" s="343" t="str">
        <f>IF(BS!E111=BS!E112+BS!E113+BS!E114+BS!E115+BS!E116+BS!E117+BS!E118+BS!E119,"OK","FALSE")</f>
        <v>OK</v>
      </c>
      <c r="E83" s="343">
        <v>10063</v>
      </c>
      <c r="F83" s="343" t="str">
        <f>IF(BU!F6+BU!F38+BU!F56+BU!F58+BU!F62+BU!F65=BU!F24+BU!F46+BU!F57+BU!F59+BU!F63+BU!F64,"OK","FALSE")</f>
        <v>OK</v>
      </c>
      <c r="K83" s="343">
        <v>30062</v>
      </c>
      <c r="L83" s="343" t="str">
        <f>IF(ITG!E54=ITG!E49-ITG!E50+ITG!E51+ITG!E52-ITG!E53,"OK",IF((ITG!E49+ITG!E51+ITG!E52)&gt;=(ITG!E50+ITG!E53),"FALSE","OK"))</f>
        <v>OK</v>
      </c>
      <c r="N83" s="343">
        <v>40061</v>
      </c>
      <c r="O83" s="343" t="str">
        <f>IF(Kapital!Q28=0,"OK","FALSE")</f>
        <v>OK</v>
      </c>
    </row>
    <row r="84" spans="2:16">
      <c r="B84" s="343">
        <v>67</v>
      </c>
      <c r="C84" s="343" t="str">
        <f>IF(BS!F111=BS!F112+BS!F113+BS!F114+BS!F115+BS!F116+BS!F117+BS!F118+BS!F119,"OK","FALSE")</f>
        <v>OK</v>
      </c>
      <c r="E84" s="343">
        <v>10064</v>
      </c>
      <c r="F84" s="345" t="str">
        <f>IF(BU!E71=BU!E64-BU!E65-BU!E67-BU!E68+BU!E69-BU!E70,"OK",IF((BU!E64+BU!E69)&gt;=(BU!E65+BU!E67+BU!E68+BU!E70),"FALSE","OK"))</f>
        <v>OK</v>
      </c>
      <c r="K84" s="343">
        <v>30063</v>
      </c>
      <c r="L84" s="343" t="str">
        <f>IF(ITG!F54=ITG!F49-ITG!F50+ITG!F51+ITG!F52-ITG!F53,"OK",IF((ITG!F49+ITG!F51+ITG!F52)&gt;=(ITG!F50+ITG!F53),"FALSE","OK"))</f>
        <v>OK</v>
      </c>
      <c r="N84" s="343">
        <v>40062</v>
      </c>
      <c r="O84" s="343" t="str">
        <f>IF(Kapital!Q29=(Kapital!Q19-Kapital!Q18-Kapital!Q23+Kapital!Q24),"OK","FALSE")</f>
        <v>OK</v>
      </c>
      <c r="P84" s="336"/>
    </row>
    <row r="85" spans="2:16">
      <c r="B85" s="343">
        <v>68</v>
      </c>
      <c r="C85" s="343" t="str">
        <f>IF(BS!G111=BS!G112+BS!G113+BS!G114+BS!G115+BS!G116+BS!G117+BS!G118+BS!G119,"OK","FALSE")</f>
        <v>OK</v>
      </c>
      <c r="E85" s="343">
        <v>10065</v>
      </c>
      <c r="F85" s="345" t="str">
        <f>IF(BU!F71=BU!F64-BU!F65-BU!F67-BU!F68+BU!F69-BU!F70,"OK",IF((BU!F64+BU!F69)&gt;=(BU!F65+BU!F67+BU!F68+BU!F70),"FALSE","OK"))</f>
        <v>OK</v>
      </c>
      <c r="K85" s="343">
        <v>30064</v>
      </c>
      <c r="L85" s="343" t="str">
        <f>IF(ITG!E54=0,"OK",IF((ITG!E49+ITG!E51+ITG!E52)&lt;=(ITG!E50+ITG!E53),"FALSE","OK"))</f>
        <v>OK</v>
      </c>
      <c r="N85" s="343">
        <v>40063</v>
      </c>
      <c r="O85" s="343" t="str">
        <f>IF(Kapital!Q38=0,"OK","FALSE")</f>
        <v>OK</v>
      </c>
    </row>
    <row r="86" spans="2:16">
      <c r="B86" s="343">
        <v>69</v>
      </c>
      <c r="C86" s="343" t="str">
        <f>IF(BS!E121=BS!E122+BS!E129+BS!E130+BS!E138+BS!E139+BS!E140+BS!E141,"OK","FALSE")</f>
        <v>OK</v>
      </c>
      <c r="E86" s="343">
        <v>10066</v>
      </c>
      <c r="F86" s="345" t="str">
        <f>IF(BU!E72=BU!E65-BU!E64+BU!E67+BU!E68-BU!E69+BU!E70,"OK",IF((BU!E64+BU!E69)&lt;=(BU!E65+BU!E67+BU!E68+BU!E70),"FALSE","OK"))</f>
        <v>OK</v>
      </c>
      <c r="K86" s="343">
        <v>30065</v>
      </c>
      <c r="L86" s="343" t="str">
        <f>IF(ITG!F54=0,"OK",IF((ITG!F49+ITG!F51+ITG!F52)&lt;=(ITG!F50+ITG!F53),"FALSE","OK"))</f>
        <v>OK</v>
      </c>
      <c r="N86" s="343">
        <v>40064</v>
      </c>
      <c r="O86" s="343" t="str">
        <f>IF(Kapital!Q39=(Kapital!Q29-Kapital!Q28-Kapital!Q33+Kapital!Q34),"OK","FALSE")</f>
        <v>OK</v>
      </c>
      <c r="P86" s="336"/>
    </row>
    <row r="87" spans="2:16">
      <c r="B87" s="343">
        <v>70</v>
      </c>
      <c r="C87" s="343" t="str">
        <f>IF(BS!F121=BS!F122+BS!F129+BS!F130+BS!F138+BS!F139+BS!F140+BS!F141,"OK","FALSE")</f>
        <v>OK</v>
      </c>
      <c r="E87" s="343">
        <v>10067</v>
      </c>
      <c r="F87" s="345" t="str">
        <f>IF(BU!F72=BU!F65-BU!F64+BU!F67+BU!F68-BU!F69+BU!F70,"OK",IF((BU!F64+BU!F69)&lt;=(BU!F65+BU!F67+BU!F68+BU!F70),"FALSE","OK"))</f>
        <v>OK</v>
      </c>
      <c r="K87" s="343">
        <v>30066</v>
      </c>
      <c r="L87" s="343" t="str">
        <f>IF(ITG!E51=ITG!F54,"OK","FALSE")</f>
        <v>OK</v>
      </c>
      <c r="N87" s="343">
        <v>40065</v>
      </c>
      <c r="O87" s="343" t="str">
        <f>IF(Kapital!Q48=0,"OK","FALSE")</f>
        <v>OK</v>
      </c>
    </row>
    <row r="88" spans="2:16">
      <c r="B88" s="343">
        <v>71</v>
      </c>
      <c r="C88" s="343" t="str">
        <f>IF(BS!G121=BS!G122+BS!G129+BS!G130+BS!G138+BS!G139+BS!G140+BS!G141,"OK","FALSE")</f>
        <v>OK</v>
      </c>
      <c r="E88" s="343">
        <v>10068</v>
      </c>
      <c r="F88" s="345" t="str">
        <f>IF(BU!E71+BU!E72=0,IF((BU!E64+BU!E69)=(BU!E65+BU!E67+BU!E68+BU!E70),"OK","FALSE"),"OK")</f>
        <v>OK</v>
      </c>
      <c r="K88" s="343">
        <v>30067</v>
      </c>
      <c r="L88" s="343" t="str">
        <f>IF(ITG!E54=BS!E73,"OK","FALSE")</f>
        <v>OK</v>
      </c>
      <c r="N88" s="343">
        <v>40066</v>
      </c>
      <c r="O88" s="343" t="str">
        <f>IF(Kapital!Q49=(Kapital!Q39-Kapital!Q38-Kapital!Q43+Kapital!Q44),"OK","FALSE")</f>
        <v>OK</v>
      </c>
      <c r="P88" s="336"/>
    </row>
    <row r="89" spans="2:16">
      <c r="B89" s="343">
        <v>72</v>
      </c>
      <c r="C89" s="343" t="str">
        <f>IF(BS!E122=BS!E123+BS!E124+BS!E125+BS!E126+BS!E127+BS!E128,"OK","FALSE")</f>
        <v>OK</v>
      </c>
      <c r="E89" s="343">
        <v>10069</v>
      </c>
      <c r="F89" s="345" t="str">
        <f>IF(BU!F71+BU!F72=0,IF((BU!F64+BU!F69)=(BU!F65+BU!F67+BU!F68+BU!F70),"OK","FALSE"),"OK")</f>
        <v>OK</v>
      </c>
      <c r="K89" s="343">
        <v>30068</v>
      </c>
      <c r="L89" s="343" t="str">
        <f>IF(ITG!F54=BS!F73,"OK","FALSE")</f>
        <v>OK</v>
      </c>
      <c r="N89" s="343">
        <v>40067</v>
      </c>
      <c r="O89" s="343" t="str">
        <f>IF(Kapital!S8&gt;0,IF(Kapital!S9=0,"OK","FALSE"),"OK")</f>
        <v>OK</v>
      </c>
    </row>
    <row r="90" spans="2:16">
      <c r="B90" s="343">
        <v>73</v>
      </c>
      <c r="C90" s="343" t="str">
        <f>IF(BS!F122=BS!F123+BS!F124+BS!F125+BS!F126+BS!F127+BS!F128,"OK","FALSE")</f>
        <v>OK</v>
      </c>
      <c r="E90" s="343">
        <v>10070</v>
      </c>
      <c r="F90" s="345" t="str">
        <f>IF(BU!E71&gt;0,IF((BU!E72)=(0),"OK","FALSE"),"OK")</f>
        <v>OK</v>
      </c>
      <c r="N90" s="343">
        <v>40068</v>
      </c>
      <c r="O90" s="343" t="str">
        <f>IF(Kapital!S18=(Kapital!S8-Kapital!S9+Kapital!S13-Kapital!S14),"OK",IF(Kapital!S8-Kapital!S9+Kapital!S13&gt;=Kapital!S14,"FALSE","OK"))</f>
        <v>OK</v>
      </c>
      <c r="P90" s="336"/>
    </row>
    <row r="91" spans="2:16">
      <c r="B91" s="343">
        <v>74</v>
      </c>
      <c r="C91" s="343" t="str">
        <f>IF(BS!G122=BS!G123+BS!G124+BS!G125+BS!G126+BS!G127+BS!G128,"OK","FALSE")</f>
        <v>OK</v>
      </c>
      <c r="E91" s="343">
        <v>10071</v>
      </c>
      <c r="F91" s="345" t="str">
        <f>IF(BU!F71&gt;0,IF((BU!F72)=(0),"OK","FALSE"),"OK")</f>
        <v>OK</v>
      </c>
      <c r="N91" s="343">
        <v>40069</v>
      </c>
      <c r="O91" s="343" t="str">
        <f>IF(Kapital!S19=(Kapital!S9-Kapital!S8-Kapital!S13+Kapital!S14),"OK",IF((Kapital!S9-Kapital!S8+Kapital!S14)&gt;=Kapital!S13,"FALSE","OK"))</f>
        <v>OK</v>
      </c>
      <c r="P91" s="336"/>
    </row>
    <row r="92" spans="2:16">
      <c r="B92" s="343">
        <v>75</v>
      </c>
      <c r="C92" s="343" t="str">
        <f>IF(BS!E130=BS!E131+BS!E132+BS!E133+BS!E134+BS!E135+BS!E136+BS!E137,"OK","FALSE")</f>
        <v>OK</v>
      </c>
      <c r="E92" s="343">
        <v>10072</v>
      </c>
      <c r="F92" s="343" t="str">
        <f>IF(BU!E6+BU!E38+BU!E56+BU!E58+BU!E62+BU!E69+BU!E72=BU!E24+BU!E46+BU!E57+BU!E59+BU!E63+BU!E67+BU!E68+BU!E70+BU!E71,"OK","FALSE")</f>
        <v>OK</v>
      </c>
      <c r="N92" s="343">
        <v>40070</v>
      </c>
      <c r="O92" s="343" t="str">
        <f>IF(Kapital!S18&gt;0,IF(Kapital!S19=0,"OK","FALSE"),"OK")</f>
        <v>OK</v>
      </c>
    </row>
    <row r="93" spans="2:16">
      <c r="B93" s="343">
        <v>76</v>
      </c>
      <c r="C93" s="343" t="str">
        <f>IF(BS!F130=BS!F131+BS!F132+BS!F133+BS!F134+BS!F135+BS!F136+BS!F137,"OK","FALSE")</f>
        <v>OK</v>
      </c>
      <c r="E93" s="343">
        <v>10073</v>
      </c>
      <c r="F93" s="343" t="str">
        <f>IF(BU!F6+BU!F38+BU!F56+BU!F58+BU!F62+BU!F69+BU!F72=BU!F24+BU!F46+BU!F57+BU!F59+BU!F63+BU!F67+BU!F68+BU!F70+BU!F71,"OK","FALSE")</f>
        <v>OK</v>
      </c>
      <c r="N93" s="343">
        <v>40071</v>
      </c>
      <c r="O93" s="343" t="str">
        <f>IF(Kapital!S28=(Kapital!S18+Kapital!S23-Kapital!S19-Kapital!S24),"OK",IF((Kapital!S18-Kapital!S19+Kapital!S23)&gt;=Kapital!S24,"FALSE","OK"))</f>
        <v>OK</v>
      </c>
      <c r="P93" s="336"/>
    </row>
    <row r="94" spans="2:16">
      <c r="B94" s="343">
        <v>77</v>
      </c>
      <c r="C94" s="343" t="str">
        <f>IF(BS!G130=BS!G131+BS!G132+BS!G133+BS!G134+BS!G135+BS!G136+BS!G137,"OK","FALSE")</f>
        <v>OK</v>
      </c>
      <c r="E94" s="346"/>
      <c r="F94" s="347"/>
      <c r="N94" s="343">
        <v>40072</v>
      </c>
      <c r="O94" s="343" t="str">
        <f>IF(Kapital!S29=(Kapital!S19-Kapital!S18-Kapital!S23+Kapital!S24),"OK",IF((Kapital!S19-Kapital!S18+Kapital!S24)&gt;=Kapital!S23,"FALSE","OK"))</f>
        <v>OK</v>
      </c>
      <c r="P94" s="336"/>
    </row>
    <row r="95" spans="2:16">
      <c r="B95" s="343">
        <v>78</v>
      </c>
      <c r="C95" s="343" t="str">
        <f>IF(BS!E142=BS!E91+BS!E95+BS!E100-BS!E99-BS!E96-BS!E94-BS!E93-BS!E92-BS!E90-BS!E81,IF((BS!E99+BS!E96+BS!E94+BS!E93+BS!E92+BS!E90+BS!E81)&lt;=(BS!E91+BS!E95+BS!E100),"OK","FALSE"),"OK")</f>
        <v>OK</v>
      </c>
      <c r="E95" s="348"/>
      <c r="F95" s="349"/>
      <c r="N95" s="343">
        <v>40073</v>
      </c>
      <c r="O95" s="343" t="str">
        <f>IF(Kapital!S28&gt;0,IF(Kapital!S29=0,"OK","FALSE"),"OK")</f>
        <v>OK</v>
      </c>
    </row>
    <row r="96" spans="2:16">
      <c r="B96" s="343">
        <v>79</v>
      </c>
      <c r="C96" s="343" t="str">
        <f>IF(BS!F142=BS!F91+BS!F95+BS!F100-BS!F99-BS!F96-BS!F94-BS!F93-BS!F92-BS!F90-BS!F81,IF((BS!F99+BS!F96+BS!F94+BS!F93+BS!F92+BS!F90+BS!F81)&lt;=(BS!F91+BS!F95+BS!F100),"OK","FALSE"),"OK")</f>
        <v>OK</v>
      </c>
      <c r="E96" s="348"/>
      <c r="F96" s="349"/>
      <c r="N96" s="343">
        <v>40074</v>
      </c>
      <c r="O96" s="343" t="str">
        <f>IF(Kapital!S38=(Kapital!S28-Kapital!S29+Kapital!S33-Kapital!S34),"OK",IF((Kapital!S28-Kapital!S29+Kapital!S33)&gt;=Kapital!S34,"FALSE","OK"))</f>
        <v>OK</v>
      </c>
      <c r="P96" s="336"/>
    </row>
    <row r="97" spans="2:16">
      <c r="B97" s="343">
        <v>80</v>
      </c>
      <c r="C97" s="343" t="str">
        <f>IF(BS!G142=BS!G91+BS!G95+BS!G100-BS!G99-BS!G96-BS!G94-BS!G93-BS!G92-BS!G90-BS!G81,IF((BS!G99+BS!G96+BS!G94+BS!G93+BS!G92+BS!G90+BS!G81)&lt;=(BS!G91+BS!G95+BS!G100),"OK","FALSE"),"OK")</f>
        <v>OK</v>
      </c>
      <c r="E97" s="348"/>
      <c r="F97" s="349"/>
      <c r="N97" s="343">
        <v>40075</v>
      </c>
      <c r="O97" s="343" t="str">
        <f>IF(Kapital!S39=(Kapital!S29-Kapital!S28-Kapital!S33+Kapital!S34),"OK",IF((Kapital!S29-Kapital!S28+Kapital!S34)&gt;=Kapital!S33,"FALSE","OK"))</f>
        <v>OK</v>
      </c>
      <c r="P97" s="336"/>
    </row>
    <row r="98" spans="2:16">
      <c r="B98" s="343">
        <v>81</v>
      </c>
      <c r="C98" s="343" t="str">
        <f>IF(BS!E142=BS!E120+BS!E103+BS!E121-BS!E76,IF((BS!E76)&lt;=(BS!E120+BS!E103+BS!E121),"OK","FALSE"),"OK")</f>
        <v>OK</v>
      </c>
      <c r="E98" s="348"/>
      <c r="F98" s="350"/>
      <c r="N98" s="343">
        <v>40076</v>
      </c>
      <c r="O98" s="343" t="str">
        <f>IF(Kapital!S38&gt;0,IF(Kapital!S39=0,"OK","FALSE"),"OK")</f>
        <v>OK</v>
      </c>
    </row>
    <row r="99" spans="2:16">
      <c r="B99" s="343">
        <v>82</v>
      </c>
      <c r="C99" s="343" t="str">
        <f>IF(BS!F142=BS!F120+BS!F103+BS!F121-BS!F76,IF((BS!F76)&lt;=(BS!F120+BS!F103+BS!F121),"OK","FALSE"),"OK")</f>
        <v>OK</v>
      </c>
      <c r="E99" s="348"/>
      <c r="F99" s="350"/>
      <c r="N99" s="343">
        <v>40077</v>
      </c>
      <c r="O99" s="343" t="str">
        <f>IF(Kapital!S48=(Kapital!S38-Kapital!S39+Kapital!S43-Kapital!S44),"OK",IF((Kapital!S38-Kapital!S39+Kapital!S43)&gt;=Kapital!S44,"OK","FALSE"))</f>
        <v>OK</v>
      </c>
      <c r="P99" s="336"/>
    </row>
    <row r="100" spans="2:16">
      <c r="B100" s="343">
        <v>83</v>
      </c>
      <c r="C100" s="343" t="str">
        <f>IF(BS!G142=BS!G120+BS!G103+BS!G121-BS!G76,IF((BS!G76)&lt;=(BS!G120+BS!G103+BS!G121),"OK","FALSE"),"OK")</f>
        <v>OK</v>
      </c>
      <c r="E100" s="348"/>
      <c r="F100" s="350"/>
      <c r="N100" s="343">
        <v>40078</v>
      </c>
      <c r="O100" s="343" t="str">
        <f>IF(Kapital!S49=(Kapital!S39-Kapital!S38-Kapital!S43+Kapital!S44),"OK",IF((Kapital!S39-Kapital!S38+Kapital!S44)&gt;=Kapital!S43,"FALSE","OK"))</f>
        <v>OK</v>
      </c>
      <c r="P100" s="336"/>
    </row>
    <row r="101" spans="2:16">
      <c r="B101" s="343">
        <v>84</v>
      </c>
      <c r="C101" s="343" t="str">
        <f>IF(BS!E80+BS!E142=0,IF((BS!E99+BS!E96+BS!E94+BS!E93+BS!E92+BS!E90+BS!E81)=(BS!E91+BS!E95+BS!E100),"OK","FALSE"),"OK")</f>
        <v>OK</v>
      </c>
      <c r="E101" s="348"/>
      <c r="F101" s="350"/>
      <c r="N101" s="343">
        <v>40079</v>
      </c>
      <c r="O101" s="343" t="str">
        <f>IF(Kapital!S48&gt;0,IF(Kapital!S49=0,"OK","FALSE"),"OK")</f>
        <v>OK</v>
      </c>
    </row>
    <row r="102" spans="2:16">
      <c r="B102" s="343">
        <v>85</v>
      </c>
      <c r="C102" s="343" t="str">
        <f>IF(BS!F80+BS!F142=0,IF((BS!F99+BS!F96+BS!F94+BS!F93+BS!F92+BS!F90+BS!F81)=(BS!F91+BS!F95+BS!F100),"OK","FALSE"),"OK")</f>
        <v>OK</v>
      </c>
      <c r="E102" s="348"/>
      <c r="F102" s="350"/>
      <c r="N102" s="343">
        <v>40080</v>
      </c>
      <c r="O102" s="343" t="str">
        <f>IF(Kapital!U8&gt;0,IF(Kapital!U9=0,"OK","FALSE"),"OK")</f>
        <v>OK</v>
      </c>
    </row>
    <row r="103" spans="2:16">
      <c r="B103" s="343">
        <v>86</v>
      </c>
      <c r="C103" s="343" t="str">
        <f>IF(BS!G80+BS!G142=0,IF((BS!G99+BS!G96+BS!G94+BS!G93+BS!G92+BS!G90+BS!G81)=(BS!G91+BS!G95+BS!G100),"OK","FALSE"),"OK")</f>
        <v>OK</v>
      </c>
      <c r="E103" s="348"/>
      <c r="F103" s="350"/>
      <c r="N103" s="343">
        <v>40081</v>
      </c>
      <c r="O103" s="343" t="str">
        <f>IF(Kapital!U18=(Kapital!U8-Kapital!U9+Kapital!U13-Kapital!U14),"OK",IF((Kapital!U8-Kapital!U9+Kapital!U13)&gt;=Kapital!U14,"FALSE","OK"))</f>
        <v>OK</v>
      </c>
      <c r="P103" s="336"/>
    </row>
    <row r="104" spans="2:16">
      <c r="B104" s="343">
        <v>87</v>
      </c>
      <c r="C104" s="343" t="str">
        <f>IF(BS!E80&gt;0,IF((BS!E142=0),IF(BS!E142&gt;0,IF((BS!E80=0),"OK","FALSE"),"OK")),"OK")</f>
        <v>OK</v>
      </c>
      <c r="E104" s="348"/>
      <c r="F104" s="350"/>
      <c r="N104" s="343">
        <v>40082</v>
      </c>
      <c r="O104" s="343" t="str">
        <f>IF(Kapital!U19=(Kapital!U9-Kapital!U8-Kapital!U13+Kapital!U14),"OK",IF((Kapital!U9-Kapital!U8+Kapital!U14)&gt;=Kapital!U13,"FALSE","OK"))</f>
        <v>OK</v>
      </c>
      <c r="P104" s="336"/>
    </row>
    <row r="105" spans="2:16">
      <c r="B105" s="343">
        <v>88</v>
      </c>
      <c r="C105" s="343" t="str">
        <f>IF(BS!F80&gt;0,IF((BS!F142=0),IF(BS!F142&gt;0,IF((BS!F80=0),"OK","FALSE"),"OK")),"OK")</f>
        <v>OK</v>
      </c>
      <c r="E105" s="348"/>
      <c r="F105" s="350"/>
      <c r="N105" s="343">
        <v>40083</v>
      </c>
      <c r="O105" s="343" t="str">
        <f>IF(Kapital!U18&gt;0,IF(Kapital!U19=0,"OK","FALSE"),"OK")</f>
        <v>OK</v>
      </c>
    </row>
    <row r="106" spans="2:16">
      <c r="B106" s="343">
        <v>89</v>
      </c>
      <c r="C106" s="343" t="str">
        <f>IF(BS!G80&gt;0,IF((BS!G142=0),IF(BS!G142&gt;0,IF((BS!G80=0),"OK","FALSE"),"OK")),"OK")</f>
        <v>OK</v>
      </c>
      <c r="N106" s="343">
        <v>40084</v>
      </c>
      <c r="O106" s="345" t="str">
        <f>IF(Kapital!U28=(Kapital!U18-Kapital!U19+Kapital!U23-Kapital!U24),"OK",IF((Kapital!U18-Kapital!U19+Kapital!U23)&gt;=Kapital!U24,"FALSE","OK"))</f>
        <v>OK</v>
      </c>
      <c r="P106" s="336"/>
    </row>
    <row r="107" spans="2:16">
      <c r="B107" s="343">
        <v>90</v>
      </c>
      <c r="C107" s="343" t="str">
        <f>IF(BS!E143=BS!E103+BS!E121+BS!E120+BS!E80-BS!E142,"OK","FALSE")</f>
        <v>OK</v>
      </c>
      <c r="N107" s="343">
        <v>40085</v>
      </c>
      <c r="O107" s="343" t="str">
        <f>IF(Kapital!U29=(Kapital!U19-Kapital!U18-Kapital!U23+Kapital!U24),"OK",IF((Kapital!U19-Kapital!U18+Kapital!U24)&gt;=Kapital!U23,"FALSE","OK"))</f>
        <v>OK</v>
      </c>
      <c r="P107" s="336"/>
    </row>
    <row r="108" spans="2:16">
      <c r="B108" s="343">
        <v>91</v>
      </c>
      <c r="C108" s="343" t="str">
        <f>IF(BS!F143=BS!F103+BS!F121+BS!F120+BS!F80-BS!F142,"OK","FALSE")</f>
        <v>OK</v>
      </c>
      <c r="N108" s="343">
        <v>40086</v>
      </c>
      <c r="O108" s="343" t="str">
        <f>IF(Kapital!U28&gt;0,IF(Kapital!U29=0,"OK","FALSE"),"OK")</f>
        <v>OK</v>
      </c>
    </row>
    <row r="109" spans="2:16">
      <c r="B109" s="343">
        <v>92</v>
      </c>
      <c r="C109" s="343" t="str">
        <f>IF(BS!G143=BS!G103+BS!G121+BS!G120+BS!G80-BS!G142,"OK","FALSE")</f>
        <v>OK</v>
      </c>
      <c r="N109" s="343">
        <v>40087</v>
      </c>
      <c r="O109" s="343" t="str">
        <f>IF(Kapital!U38=(Kapital!U28-Kapital!U29+Kapital!U33-Kapital!U34),"OK",IF((Kapital!U28-Kapital!U29+Kapital!U33)&gt;=Kapital!U34,"FALSE","OK"))</f>
        <v>OK</v>
      </c>
      <c r="P109" s="336"/>
    </row>
    <row r="110" spans="2:16">
      <c r="B110" s="343">
        <v>93</v>
      </c>
      <c r="C110" s="343" t="str">
        <f>IF(BS!E76=BS!E143,"OK","FALSE")</f>
        <v>OK</v>
      </c>
      <c r="N110" s="343">
        <v>40088</v>
      </c>
      <c r="O110" s="343" t="str">
        <f>IF(Kapital!U39=(Kapital!U29-Kapital!U28-Kapital!U33+Kapital!U34),"OK",IF((Kapital!U29-Kapital!U28+Kapital!U34)&gt;Kapital!U33,"FALSE","OK"))</f>
        <v>OK</v>
      </c>
      <c r="P110" s="336"/>
    </row>
    <row r="111" spans="2:16">
      <c r="B111" s="343">
        <v>94</v>
      </c>
      <c r="C111" s="343" t="str">
        <f>IF(BS!F76=BS!F143,"OK","FALSE")</f>
        <v>OK</v>
      </c>
      <c r="N111" s="343">
        <v>40089</v>
      </c>
      <c r="O111" s="343" t="str">
        <f>IF(Kapital!U38&gt;0,IF(Kapital!U39=0,"OK","FALSE"),"OK")</f>
        <v>OK</v>
      </c>
    </row>
    <row r="112" spans="2:16">
      <c r="B112" s="343">
        <v>95</v>
      </c>
      <c r="C112" s="343" t="str">
        <f>IF(BS!G76=BS!G143,"OK","FALSE")</f>
        <v>OK</v>
      </c>
      <c r="N112" s="343">
        <v>40090</v>
      </c>
      <c r="O112" s="343" t="str">
        <f>IF(Kapital!U48=(Kapital!U38-Kapital!U39+Kapital!U43-Kapital!U44),"OK",IF((Kapital!U38-Kapital!U39+Kapital!U43)&gt;=Kapital!U44,"FALSE","OK"))</f>
        <v>OK</v>
      </c>
      <c r="P112" s="336"/>
    </row>
    <row r="113" spans="2:16">
      <c r="B113" s="343">
        <v>96</v>
      </c>
      <c r="C113" s="343" t="str">
        <f>IF(BS!E77=BS!E144,"OK","FALSE")</f>
        <v>OK</v>
      </c>
      <c r="N113" s="343">
        <v>40091</v>
      </c>
      <c r="O113" s="343" t="str">
        <f>IF(Kapital!U49=(Kapital!U39-Kapital!U38-Kapital!U43+Kapital!U44),"OK",IF((Kapital!U39-Kapital!U38+Kapital!U44)&gt;=Kapital!U43,"FALSE","OK"))</f>
        <v>OK</v>
      </c>
      <c r="P113" s="336"/>
    </row>
    <row r="114" spans="2:16">
      <c r="B114" s="343">
        <v>97</v>
      </c>
      <c r="C114" s="343" t="str">
        <f>IF(BS!F77=BS!F144,"OK","FALSE")</f>
        <v>OK</v>
      </c>
      <c r="N114" s="343">
        <v>40092</v>
      </c>
      <c r="O114" s="343" t="str">
        <f>IF(Kapital!U48&gt;0,IF(Kapital!U49=0,"OK","FALSE"),"OK")</f>
        <v>OK</v>
      </c>
    </row>
    <row r="115" spans="2:16">
      <c r="B115" s="343">
        <v>98</v>
      </c>
      <c r="C115" s="343" t="str">
        <f>IF(BS!G77=BS!G144,"OK","FALSE")</f>
        <v>OK</v>
      </c>
      <c r="N115" s="343">
        <v>40093</v>
      </c>
      <c r="O115" s="343" t="str">
        <f>IF(Kapital!W8&gt;0,IF(Kapital!W9=0,"OK","FALSE"),"OK")</f>
        <v>OK</v>
      </c>
    </row>
    <row r="116" spans="2:16">
      <c r="N116" s="343">
        <v>40094</v>
      </c>
      <c r="O116" s="343" t="str">
        <f>IF(Kapital!W18=(Kapital!W8-Kapital!W9+Kapital!W13-Kapital!W14),"OK",IF((Kapital!W8-Kapital!W9+Kapital!W13)&gt;=Kapital!W14,"FALSE","OK"))</f>
        <v>OK</v>
      </c>
      <c r="P116" s="336"/>
    </row>
    <row r="117" spans="2:16">
      <c r="N117" s="343">
        <v>40095</v>
      </c>
      <c r="O117" s="343" t="str">
        <f>IF(Kapital!W19=(Kapital!W9-Kapital!W8-Kapital!W13+Kapital!W14),"OK",IF((Kapital!W9-Kapital!W8+Kapital!W14)&gt;=Kapital!W13,"FALSE","OK"))</f>
        <v>OK</v>
      </c>
      <c r="P117" s="336"/>
    </row>
    <row r="118" spans="2:16">
      <c r="N118" s="343">
        <v>40096</v>
      </c>
      <c r="O118" s="343" t="str">
        <f>IF(Kapital!W18&gt;0,IF(Kapital!W19=0,"OK","FALSE"),"OK")</f>
        <v>OK</v>
      </c>
    </row>
    <row r="119" spans="2:16">
      <c r="N119" s="343">
        <v>40097</v>
      </c>
      <c r="O119" s="343" t="str">
        <f>IF(Kapital!W28=(Kapital!W18-Kapital!W19+Kapital!W23-Kapital!W24),"OK",IF((Kapital!W18-Kapital!W19+Kapital!W23)&gt;=Kapital!W24,"FALSE","OK"))</f>
        <v>OK</v>
      </c>
      <c r="P119" s="336"/>
    </row>
    <row r="120" spans="2:16">
      <c r="N120" s="343">
        <v>40098</v>
      </c>
      <c r="O120" s="343" t="str">
        <f>IF(Kapital!W29=(Kapital!W19-Kapital!W18-Kapital!W23+Kapital!W24),"OK",IF((Kapital!W19-Kapital!W18+Kapital!W24)&gt;=Kapital!W23,"FALSE","OK"))</f>
        <v>OK</v>
      </c>
      <c r="P120" s="336"/>
    </row>
    <row r="121" spans="2:16">
      <c r="N121" s="343">
        <v>40099</v>
      </c>
      <c r="O121" s="343" t="str">
        <f>IF(Kapital!W28&gt;0,IF(Kapital!W29=0,"OK","FALSE"),"OK")</f>
        <v>OK</v>
      </c>
    </row>
    <row r="122" spans="2:16">
      <c r="N122" s="343">
        <v>40100</v>
      </c>
      <c r="O122" s="343" t="str">
        <f>IF(Kapital!W38=(Kapital!W28-Kapital!W29+Kapital!W33-Kapital!W34),"OK",IF((Kapital!W28-Kapital!W29+Kapital!W33)&gt;=Kapital!W34,"FALSE","OK"))</f>
        <v>OK</v>
      </c>
      <c r="P122" s="336"/>
    </row>
    <row r="123" spans="2:16">
      <c r="N123" s="343">
        <v>40101</v>
      </c>
      <c r="O123" s="343" t="str">
        <f>IF(Kapital!W39=(Kapital!W29-Kapital!W28-Kapital!W33+Kapital!W34),"OK",IF((Kapital!W29-Kapital!W28+Kapital!W34)&gt;=Kapital!W33,"FALSE","OK"))</f>
        <v>OK</v>
      </c>
      <c r="P123" s="336"/>
    </row>
    <row r="124" spans="2:16">
      <c r="N124" s="343">
        <v>40102</v>
      </c>
      <c r="O124" s="343" t="str">
        <f>IF(Kapital!W38&gt;0,IF(Kapital!W39=0,"OK","FALSE"),"OK")</f>
        <v>OK</v>
      </c>
    </row>
    <row r="125" spans="2:16">
      <c r="N125" s="343">
        <v>40103</v>
      </c>
      <c r="O125" s="343" t="str">
        <f>IF(Kapital!W48=(Kapital!W38-Kapital!W39+Kapital!W43-Kapital!W44),"OK",IF((Kapital!W38-Kapital!W39+Kapital!W43)&gt;=Kapital!W44,"FALSE","OK"))</f>
        <v>OK</v>
      </c>
      <c r="P125" s="336"/>
    </row>
    <row r="126" spans="2:16">
      <c r="N126" s="343">
        <v>40104</v>
      </c>
      <c r="O126" s="343" t="str">
        <f>IF(Kapital!W49=(Kapital!W39-Kapital!W38-Kapital!W43+Kapital!W44),"OK",IF((Kapital!W39-Kapital!W38+Kapital!W44)&gt;=Kapital!W43,"FALSE","OK"))</f>
        <v>OK</v>
      </c>
      <c r="P126" s="336"/>
    </row>
    <row r="127" spans="2:16">
      <c r="N127" s="343">
        <v>40105</v>
      </c>
      <c r="O127" s="343" t="str">
        <f>IF(Kapital!W48&gt;0,IF(Kapital!W49=0,"OK","FALSE"),"OK")</f>
        <v>OK</v>
      </c>
    </row>
    <row r="128" spans="2:16">
      <c r="N128" s="343">
        <v>40106</v>
      </c>
      <c r="O128" s="343" t="str">
        <f>IF(Kapital!Y8&gt;0,IF(Kapital!Y9=0,"OK","FALSE"),"OK")</f>
        <v>OK</v>
      </c>
    </row>
    <row r="129" spans="14:16">
      <c r="N129" s="343">
        <v>40107</v>
      </c>
      <c r="O129" s="343" t="str">
        <f>IF(Kapital!Y18=(Kapital!Y8-Kapital!Y9+Kapital!Y13-Kapital!Y14),"OK",IF((Kapital!Y8-Kapital!Y9+Kapital!Y13)&gt;=Kapital!Y14,"FALSE","OK"))</f>
        <v>OK</v>
      </c>
      <c r="P129" s="336"/>
    </row>
    <row r="130" spans="14:16">
      <c r="N130" s="343">
        <v>40108</v>
      </c>
      <c r="O130" s="343" t="str">
        <f>IF(Kapital!Y19=(Kapital!Y9-Kapital!Y8-Kapital!Y13+Kapital!Y14),"OK",IF((Kapital!Y9-Kapital!Y8+Kapital!Y14)&gt;=Kapital!Y13,"FALSE","OK"))</f>
        <v>OK</v>
      </c>
      <c r="P130" s="336"/>
    </row>
    <row r="131" spans="14:16">
      <c r="N131" s="343">
        <v>40109</v>
      </c>
      <c r="O131" s="343" t="str">
        <f>IF(Kapital!Y18&gt;0,IF(Kapital!Y19=0,"OK","FALSE"),"OK")</f>
        <v>OK</v>
      </c>
    </row>
    <row r="132" spans="14:16">
      <c r="N132" s="343">
        <v>40110</v>
      </c>
      <c r="O132" s="343" t="str">
        <f>IF(Kapital!Y28=(Kapital!Y18-Kapital!Y19+Kapital!Y23-Kapital!Y24),"OK",IF((Kapital!Y18-Kapital!Y19+Kapital!Y23)&gt;=Kapital!Y24,"FALSE","OK"))</f>
        <v>OK</v>
      </c>
      <c r="P132" s="336"/>
    </row>
    <row r="133" spans="14:16">
      <c r="N133" s="343">
        <v>40111</v>
      </c>
      <c r="O133" s="343" t="str">
        <f>IF(Kapital!Y29=(Kapital!Y19-Kapital!Y18-Kapital!Y23+Kapital!Y24),"OK",IF((Kapital!Y19-Kapital!Y18+Kapital!Y24)&gt;=Kapital!Y23,"FALSE","OK"))</f>
        <v>OK</v>
      </c>
      <c r="P133" s="336"/>
    </row>
    <row r="134" spans="14:16">
      <c r="N134" s="343">
        <v>40112</v>
      </c>
      <c r="O134" s="343" t="str">
        <f>IF(Kapital!Y28&gt;0,IF(Kapital!Y29=0,"OK","FALSE"),"OK")</f>
        <v>OK</v>
      </c>
    </row>
    <row r="135" spans="14:16">
      <c r="N135" s="343">
        <v>40113</v>
      </c>
      <c r="O135" s="343" t="str">
        <f>IF(Kapital!Y38=(Kapital!Y28-Kapital!Y29+Kapital!Y33-Kapital!Y34),"OK",IF((Kapital!Y28-Kapital!Y29+Kapital!Y33)&gt;=0,"FALSE","OK"))</f>
        <v>OK</v>
      </c>
      <c r="P135" s="336"/>
    </row>
    <row r="136" spans="14:16">
      <c r="N136" s="343">
        <v>40114</v>
      </c>
      <c r="O136" s="343" t="str">
        <f>IF(Kapital!Y39=(Kapital!Y29-Kapital!Y28-Kapital!Y33+Kapital!Y34),"OK",IF((Kapital!Y29-Kapital!Y28+Kapital!Y34)&gt;=Kapital!Y33,"FALSE","OK"))</f>
        <v>OK</v>
      </c>
      <c r="P136" s="336"/>
    </row>
    <row r="137" spans="14:16">
      <c r="N137" s="343">
        <v>40115</v>
      </c>
      <c r="O137" s="343" t="str">
        <f>IF(Kapital!Y38&gt;0,IF(Kapital!Y39=0,"OK","FALSE"),"OK")</f>
        <v>OK</v>
      </c>
    </row>
    <row r="138" spans="14:16">
      <c r="N138" s="343">
        <v>40116</v>
      </c>
      <c r="O138" s="343" t="str">
        <f>IF(Kapital!Y48=(Kapital!Y38-Kapital!Y39+Kapital!Y43-Kapital!Y44),"OK",IF((Kapital!Y38-Kapital!Y39+Kapital!Y43)&gt;=Kapital!Y44,"FALSE","OK"))</f>
        <v>OK</v>
      </c>
      <c r="P138" s="336"/>
    </row>
    <row r="139" spans="14:16">
      <c r="N139" s="343">
        <v>40117</v>
      </c>
      <c r="O139" s="343" t="str">
        <f>IF(Kapital!Y49=(Kapital!Y39-Kapital!Y38-Kapital!Y43+Kapital!Y44),"OK",IF((Kapital!Y39-Kapital!Y38+Kapital!Y44)&gt;=Kapital!Y43,"FALSE","OK"))</f>
        <v>OK</v>
      </c>
      <c r="P139" s="336"/>
    </row>
    <row r="140" spans="14:16">
      <c r="N140" s="343">
        <v>40118</v>
      </c>
      <c r="O140" s="343" t="str">
        <f>IF(Kapital!Y48&gt;0,IF(Kapital!Y49=0,"OK","FALSE"),"OK")</f>
        <v>OK</v>
      </c>
    </row>
    <row r="141" spans="14:16">
      <c r="N141" s="343">
        <v>40119</v>
      </c>
      <c r="O141" s="343" t="str">
        <f>IF(Kapital!AA8&gt;0,IF(Kapital!AA9=0,"OK","FALSE"),"OK")</f>
        <v>OK</v>
      </c>
    </row>
    <row r="142" spans="14:16">
      <c r="N142" s="343">
        <v>40120</v>
      </c>
      <c r="O142" s="343" t="str">
        <f>IF(Kapital!AA18=(Kapital!AA8-Kapital!AA9+Kapital!AA13-Kapital!AA14),"OK",IF((Kapital!AA8-Kapital!AA9+Kapital!AA13)&gt;=Kapital!AA14,"FALSE","OK"))</f>
        <v>OK</v>
      </c>
      <c r="P142" s="336"/>
    </row>
    <row r="143" spans="14:16">
      <c r="N143" s="343">
        <v>40121</v>
      </c>
      <c r="O143" s="343" t="str">
        <f>IF(Kapital!AA19=(Kapital!AA9-Kapital!AA8-Kapital!AA13+Kapital!AA14),"OK",IF((Kapital!AA9-Kapital!AA8+Kapital!AA14)&gt;Kapital!AA13,"FALSE","OK"))</f>
        <v>OK</v>
      </c>
      <c r="P143" s="336"/>
    </row>
    <row r="144" spans="14:16">
      <c r="N144" s="343">
        <v>40122</v>
      </c>
      <c r="O144" s="343" t="str">
        <f>IF(Kapital!AA18&gt;0,IF(Kapital!AA19=0,"OK","FALSE"),"OK")</f>
        <v>OK</v>
      </c>
    </row>
    <row r="145" spans="14:16">
      <c r="N145" s="343">
        <v>40123</v>
      </c>
      <c r="O145" s="343" t="str">
        <f>IF(Kapital!AA28=(Kapital!AA18-Kapital!AA19+Kapital!AA23-Kapital!AA24),"OK",IF((Kapital!AA18-Kapital!AA19+Kapital!AA23)&gt;=Kapital!AA24,"FALSE","OK"))</f>
        <v>OK</v>
      </c>
      <c r="P145" s="336"/>
    </row>
    <row r="146" spans="14:16">
      <c r="N146" s="343">
        <v>40124</v>
      </c>
      <c r="O146" s="343" t="str">
        <f>IF(Kapital!AA29=(Kapital!AA19-Kapital!AA18-Kapital!AA23+Kapital!AA24),"OK",IF((Kapital!AA19-Kapital!AA18+Kapital!AA24)&gt;=Kapital!AA23,"FALSE","OK"))</f>
        <v>OK</v>
      </c>
      <c r="P146" s="336"/>
    </row>
    <row r="147" spans="14:16">
      <c r="N147" s="343">
        <v>40125</v>
      </c>
      <c r="O147" s="343" t="str">
        <f>IF(Kapital!AA28&gt;0,IF(Kapital!AA29=0,"OK","FALSE"),"OK")</f>
        <v>OK</v>
      </c>
    </row>
    <row r="148" spans="14:16">
      <c r="N148" s="343">
        <v>40126</v>
      </c>
      <c r="O148" s="343" t="str">
        <f>IF(Kapital!AA38=(Kapital!AA28-Kapital!AA29+Kapital!AA33-Kapital!AA34),"OK",IF((Kapital!AA28-Kapital!AA29+Kapital!AA33)&gt;=Kapital!AA34,"FALSE","OK"))</f>
        <v>OK</v>
      </c>
      <c r="P148" s="336"/>
    </row>
    <row r="149" spans="14:16">
      <c r="N149" s="343">
        <v>40127</v>
      </c>
      <c r="O149" s="343" t="str">
        <f>IF(Kapital!AA39=(Kapital!AA29-Kapital!AA28-Kapital!AA33+Kapital!AA34),"OK",IF((Kapital!AA29-Kapital!AA28+Kapital!AA34)&gt;=Kapital!AA33,"FALSE","OK"))</f>
        <v>OK</v>
      </c>
      <c r="P149" s="336"/>
    </row>
    <row r="150" spans="14:16">
      <c r="N150" s="343">
        <v>40128</v>
      </c>
      <c r="O150" s="343" t="str">
        <f>IF(Kapital!AA38&gt;0,IF(Kapital!AA39=0,"OK","FALSE"),"OK")</f>
        <v>OK</v>
      </c>
    </row>
    <row r="151" spans="14:16">
      <c r="N151" s="343">
        <v>40129</v>
      </c>
      <c r="O151" s="343" t="str">
        <f>IF(Kapital!AA48=(Kapital!AA38-Kapital!AA39+Kapital!AA43-Kapital!AA44),"OK",IF((Kapital!AA38-Kapital!AA39+Kapital!AA43)&gt;=Kapital!AA44,"FALSE","OK"))</f>
        <v>OK</v>
      </c>
      <c r="P151" s="336"/>
    </row>
    <row r="152" spans="14:16">
      <c r="N152" s="343">
        <v>40130</v>
      </c>
      <c r="O152" s="343" t="str">
        <f>IF(Kapital!AA49=(Kapital!AA39-Kapital!AA38-Kapital!AA43+Kapital!AA44),"OK",IF((Kapital!AA39-Kapital!AA38+Kapital!AA44)&gt;=Kapital!AA43,"FALSE","OK"))</f>
        <v>OK</v>
      </c>
      <c r="P152" s="336"/>
    </row>
    <row r="153" spans="14:16">
      <c r="N153" s="343">
        <v>40131</v>
      </c>
      <c r="O153" s="343" t="str">
        <f>IF(Kapital!AA48&gt;0,IF(Kapital!AA49=0,"OK","FALSE"),"OK")</f>
        <v>OK</v>
      </c>
    </row>
    <row r="154" spans="14:16">
      <c r="N154" s="343">
        <v>40132</v>
      </c>
      <c r="O154" s="343" t="str">
        <f>IF(Kapital!AC8&gt;0,IF(Kapital!AC9=0,"OK","FALSE"),"OK")</f>
        <v>OK</v>
      </c>
    </row>
    <row r="155" spans="14:16">
      <c r="N155" s="343">
        <v>40133</v>
      </c>
      <c r="O155" s="343" t="str">
        <f>IF(Kapital!AC18=(Kapital!AC8-Kapital!AC9+Kapital!AC13-Kapital!AC14),"OK",IF((Kapital!AC8-Kapital!AC9+Kapital!AC13)&gt;=Kapital!AC14,"FALSE","OK"))</f>
        <v>OK</v>
      </c>
      <c r="P155" s="336"/>
    </row>
    <row r="156" spans="14:16">
      <c r="N156" s="343">
        <v>40134</v>
      </c>
      <c r="O156" s="343" t="str">
        <f>IF(Kapital!AC19=(Kapital!AC9-Kapital!AC8-Kapital!AC13+Kapital!AC14),"OK",IF((Kapital!AC9-Kapital!AC8+Kapital!AC14)&gt;=Kapital!AC13,"FALSE","OK"))</f>
        <v>OK</v>
      </c>
      <c r="P156" s="336"/>
    </row>
    <row r="157" spans="14:16">
      <c r="N157" s="343">
        <v>40135</v>
      </c>
      <c r="O157" s="343" t="str">
        <f>IF(Kapital!AC18&gt;0,IF(Kapital!AC19=0,"OK","FALSE"),"OK")</f>
        <v>OK</v>
      </c>
    </row>
    <row r="158" spans="14:16">
      <c r="N158" s="343">
        <v>40136</v>
      </c>
      <c r="O158" s="343" t="str">
        <f>IF(Kapital!AC28=(Kapital!AC18-Kapital!AC19+Kapital!AC23-Kapital!AC24),"OK",IF((Kapital!AC18-Kapital!AC19+Kapital!AC23)&gt;=Kapital!AC24,"FALSE","OK"))</f>
        <v>OK</v>
      </c>
      <c r="P158" s="336"/>
    </row>
    <row r="159" spans="14:16">
      <c r="N159" s="343">
        <v>40137</v>
      </c>
      <c r="O159" s="343" t="str">
        <f>IF(Kapital!AC29=(Kapital!AC19-Kapital!AC18-Kapital!AC23+Kapital!AC24),"OK",IF((Kapital!AC19-Kapital1AC18+Kapital!AC24)&gt;=Kapital!AC23,"OK","FALSE"))</f>
        <v>OK</v>
      </c>
      <c r="P159" s="336"/>
    </row>
    <row r="160" spans="14:16">
      <c r="N160" s="343">
        <v>40138</v>
      </c>
      <c r="O160" s="343" t="str">
        <f>IF(Kapital!AC28&gt;0,IF(Kapital!AC29=0,"OK","FALSE"),"OK")</f>
        <v>OK</v>
      </c>
    </row>
    <row r="161" spans="14:16">
      <c r="N161" s="343">
        <v>40139</v>
      </c>
      <c r="O161" s="343" t="str">
        <f>IF(Kapital!AC38=(Kapital!AC28-Kapital!AC29+Kapital!AC33-Kapital!AC34),"OK",IF((Kapital!AC28-Kapital!AC29+Kapital!AC33)&gt;=Kapital!AC34,"FALSE","OK"))</f>
        <v>OK</v>
      </c>
      <c r="P161" s="336"/>
    </row>
    <row r="162" spans="14:16">
      <c r="N162" s="343">
        <v>40140</v>
      </c>
      <c r="O162" s="343" t="str">
        <f>IF(Kapital!AC39=(Kapital!AC29-Kapital!AC28-Kapital!AC33+Kapital!AC34),"OK",IF((Kapital!AC29-Kapital!AC28+Kapital!AC34)&gt;=Kapital!AC33,"FALSE","OK"))</f>
        <v>OK</v>
      </c>
      <c r="P162" s="336"/>
    </row>
    <row r="163" spans="14:16">
      <c r="N163" s="343">
        <v>40141</v>
      </c>
      <c r="O163" s="343" t="str">
        <f>IF(Kapital!AC38&gt;0,IF(Kapital!AC39=0,"OK","FALSE"),"OK")</f>
        <v>OK</v>
      </c>
    </row>
    <row r="164" spans="14:16">
      <c r="N164" s="343">
        <v>40142</v>
      </c>
      <c r="O164" s="343" t="str">
        <f>IF(Kapital!AC48=(Kapital!AC38-Kapital!AC39+Kapital!AC43-Kapital!AC44),"OK",IF((Kapital!AC38-Kapital!AC39+Kapital!AC43)&gt;=Kapital!AC44,"FALSE","OK"))</f>
        <v>OK</v>
      </c>
      <c r="P164" s="336"/>
    </row>
    <row r="165" spans="14:16">
      <c r="N165" s="343">
        <v>40143</v>
      </c>
      <c r="O165" s="343" t="str">
        <f>IF(Kapital!AC49=(Kapital!AC39-Kapital!AC38-Kapital!AC43+Kapital!AC44),"OK",IF((Kapital!AC39-Kapital!AC38+Kapital!AC44)&gt;=Kapital!AC43,"FALSE","OK"))</f>
        <v>OK</v>
      </c>
      <c r="P165" s="336"/>
    </row>
    <row r="166" spans="14:16">
      <c r="N166" s="343">
        <v>40144</v>
      </c>
      <c r="O166" s="343" t="str">
        <f>IF(Kapital!AC48&gt;0,IF(Kapital!AC49=0,"OK","FALSE"),"OK")</f>
        <v>OK</v>
      </c>
    </row>
    <row r="167" spans="14:16">
      <c r="N167" s="343">
        <v>40145</v>
      </c>
      <c r="O167" s="343" t="str">
        <f>IF(Kapital!AE8=(Kapital!E9+Kapital!G9+Kapital!I9+Kapital!K9+Kapital!M9+Kapital!O9+Kapital!Q9+Kapital!S9+Kapital!U9+Kapital!W9+Kapital!Y9+Kapital!AA9+Kapital!AC9-Kapital!E8-Kapital!G8-Kapital!I8-Kapital!K8-Kapital!M8-Kapital!O8-Kapital!Q8-Kapital!S8-Kapital!U8-Kapital!W8-Kapital!Y8-Kapital!AA8-Kapital!AC8),"OK",IF((Kapital!E9+Kapital!G9+Kapital!I9+Kapital!K9+Kapital!M9+Kapital!O9+Kapital!Q9+Kapital!S9+Kapital!U9+Kapital!W9+Kapital!Y9+Kapital!AA9+Kapital!AC9)&gt;=(Kapital!E8+Kapital!G8+Kapital!I8+Kapital!K8+Kapital!M8+Kapital!O8+Kapital!Q8+Kapital!S8+Kapital!U8+Kapital!W8+Kapital!Y8+Kapital!AA8+Kapital!AC8),"FALSE","OK"))</f>
        <v>OK</v>
      </c>
      <c r="P167" s="336"/>
    </row>
    <row r="168" spans="14:16">
      <c r="N168" s="343">
        <v>40146</v>
      </c>
      <c r="O168" s="343" t="str">
        <f>IF(Kapital!AG8=(Kapital!E8+Kapital!G8+Kapital!I8+Kapital!K8+Kapital!M8+Kapital!O8+Kapital!Q8+Kapital!S8+Kapital!U8+Kapital!W8+Kapital!Y8+Kapital!AA8+Kapital!AC8-Kapital!E9-Kapital!G9-Kapital!I9-Kapital!K9-Kapital!M9-Kapital!O9-Kapital!Q9-Kapital!S9-Kapital!U9-Kapital!W9-Kapital!Y9-Kapital!AA9-Kapital!AC9),"OK",IF((Kapital!E9+Kapital!G9+Kapital!I9+Kapital!K9+Kapital!M9+Kapital!O9+Kapital!Q9+Kapital!S9+Kapital!U9+Kapital!W9+Kapital!Y9+Kapital!AA9+Kapital!AC9)&lt;(Kapital!E8+Kapital!G8+Kapital!I8+Kapital!K8+Kapital!M8+Kapital!O8+Kapital!Q8+Kapital!S8+Kapital!U8+Kapital!W8+Kapital!Y8+Kapital!AA8+Kapital!AC8),"FALSE","OK"))</f>
        <v>OK</v>
      </c>
      <c r="P168" s="336"/>
    </row>
    <row r="169" spans="14:16">
      <c r="N169" s="343">
        <v>40147</v>
      </c>
      <c r="O169" s="343" t="str">
        <f>IF((Kapital!AE8+Kapital!AG8)=0,"OK",IF((Kapital!E9+Kapital!G9+Kapital!I9+Kapital!K9+Kapital!M9+Kapital!O9+Kapital!Q9+Kapital!S9+Kapital!U9+Kapital!W9+Kapital!Y9+Kapital!AA9+Kapital!AC9)=(Kapital!E8+Kapital!G8+Kapital!I8+Kapital!K8+Kapital!M8+Kapital!O8+Kapital!Q8+Kapital!S8+Kapital!U8+Kapital!W8+Kapital!Y8+Kapital!AA8+Kapital!AC8),"FALSE","OK"))</f>
        <v>OK</v>
      </c>
      <c r="P169" s="336"/>
    </row>
    <row r="170" spans="14:16">
      <c r="N170" s="343">
        <v>40148</v>
      </c>
      <c r="O170" s="343" t="str">
        <f>IF(Kapital!AE8&gt;0,IF(Kapital!AG8=0,"OK","FALSE"),"OK")</f>
        <v>OK</v>
      </c>
      <c r="P170" s="336"/>
    </row>
    <row r="171" spans="14:16">
      <c r="N171" s="343">
        <v>40149</v>
      </c>
      <c r="O171" s="343" t="str">
        <f>IF(Kapital!AE163=Kapital!E164+Kapital!G164+Kapital!I164+Kapital!K164+Kapital!M164+Kapital!O164+Kapital!Q164+Kapital!S164+Kapital!U164+Kapital!W164+Kapital!Y164+Kapital!AA164+Kapital!AC164-Kapital!E163-Kapital!G163-Kapital!I163-Kapital!K163-Kapital!M163-Kapital!O163-Kapital!Q163-Kapital!S163-Kapital!U163-Kapital!W163-Kapital!Y163-Kapital!AA163-Kapital!AC163,"OK",IF((Kapital!E164+Kapital!G164+Kapital!I164+Kapital!K164+Kapital!M164+Kapital!O164+Kapital!Q164+Kapital!S164+Kapital!U164+Kapital!W164+Kapital!Y164+Kapital!AA164+Kapital!AC164)&gt;=(Kapital!E163+Kapital!G163+Kapital!I163+Kapital!K163+Kapital!M163+Kapital!O163+Kapital!Q163+Kapital!S163+Kapital!U163+Kapital!W163+Kapital!Y163+Kapital!AA163+Kapital!AC163),"FALSE","OK"))</f>
        <v>OK</v>
      </c>
      <c r="P171" s="336"/>
    </row>
    <row r="172" spans="14:16">
      <c r="N172" s="343">
        <v>40150</v>
      </c>
      <c r="O172" s="343" t="str">
        <f>IF(Kapital!AG163=Kapital!E163+Kapital!G163+Kapital!I163+Kapital!K163+Kapital!M163+Kapital!O163+Kapital!Q163+Kapital!S163+Kapital!U163+Kapital!W163+Kapital!Y163+Kapital!AA163+Kapital!AC163-Kapital!E164-Kapital!G164-Kapital!I164-Kapital!K164-Kapital!M164-Kapital!O164-Kapital!Q164-Kapital!S164-Kapital!U164-Kapital!W164-Kapital!Y164-Kapital!AA164-Kapital!AC164,"OK",IF((Kapital!E164+Kapital!G164+Kapital!I164+Kapital!K164+Kapital!M164+Kapital!O164+Kapital!Q164+Kapital!S164+Kapital!U164+Kapital!W164+Kapital!Y164+Kapital!AA164-Kapital!AC164)&lt;=(Kapital!E163+Kapital!G163+Kapital!I163+Kapital!K163+Kapital!M163+Kapital!O163+Kapital!Q163+Kapital!S163+Kapital!U163+Kapital!W163+Kapital!Y163+Kapital!AA163+Kapital!AC163),"FALSE","OK"))</f>
        <v>OK</v>
      </c>
      <c r="P172" s="336"/>
    </row>
    <row r="173" spans="14:16">
      <c r="N173" s="343">
        <v>40151</v>
      </c>
      <c r="O173" s="343" t="str">
        <f>IF(Kapital!AE163+Kapital!AG163=0,"OK",IF(Kapital!E164+Kapital!G164+Kapital!I164+Kapital!K164+Kapital!M164+Kapital!O164+Kapital!Q164+Kapital!S164+Kapital!U164+Kapital!W164+Kapital!Y164+Kapital!AA164+Kapital!AC164=Kapital!E163+Kapital!G163+Kapital!I163+Kapital!K163+Kapital!M163+Kapital!O163+Kapital!Q163+Kapital!S163+Kapital!U163+Kapital!W163+Kapital!Y163+Kapital!AA163+Kapital!AC163,"FALSE","OK"))</f>
        <v>OK</v>
      </c>
      <c r="P173" s="336"/>
    </row>
    <row r="174" spans="14:16">
      <c r="N174" s="343">
        <v>40152</v>
      </c>
      <c r="O174" s="343" t="str">
        <f>IF(Kapital!AE163&gt;0,IF((Kapital!AF163=0),"OK","FALSE"),"OK")</f>
        <v>OK</v>
      </c>
      <c r="P174" s="336"/>
    </row>
    <row r="175" spans="14:16">
      <c r="N175" s="343">
        <v>40153</v>
      </c>
      <c r="O175" s="343" t="str">
        <f>IF(Kapital!AE173=Kapital!E174+Kapital!G174+Kapital!I174+Kapital!K174+Kapital!M174+Kapital!O174+Kapital!Q174+Kapital!S174+Kapital!U174+Kapital!W174+Kapital!Y174+Kapital!AA174+Kapital!AC174-Kapital!E173-Kapital!G173-Kapital!I173-Kapital!K173-Kapital!M173-Kapital!O173-Kapital!Q173-Kapital!S173-Kapital!U173-Kapital!W173-Kapital!Y173-Kapital!AA173-Kapital!AC173,"OK",IF((Kapital!E174+Kapital!G174+Kapital!I174+Kapital!K174+Kapital!M174+Kapital!O174+Kapital!Q174+Kapital!S174+Kapital!U174+Kapital!W174+Kapital!Y174+Kapital!AA174+Kapital!AC174)&gt;=(Kapital!E173+Kapital!G173+Kapital!I173+Kapital!K173+Kapital!M173+Kapital!O173+Kapital!Q173+Kapital!S173+Kapital!U173+Kapital!W173+Kapital!Y173+Kapital!AA173+Kapital!AC173),"FALSE","OK"))</f>
        <v>OK</v>
      </c>
      <c r="P175" s="336"/>
    </row>
    <row r="176" spans="14:16">
      <c r="N176" s="343">
        <v>40154</v>
      </c>
      <c r="O176" s="343" t="str">
        <f>IF(Kapital!AG173=Kapital!E173+Kapital!G173+Kapital!I173+Kapital!K173+Kapital!M173+Kapital!O173+Kapital!Q173+Kapital!S173+Kapital!U173+Kapital!W173+Kapital!Y173+Kapital!AA173+Kapital!AC173-Kapital!E174-Kapital!G174-Kapital!I174-Kapital!K174-Kapital!M174-Kapital!O174-Kapital!Q174-Kapital!S174-Kapital!U174-Kapital!W174-Kapital!Y174-Kapital!AA174-Kapital!AC174,"OK",IF((Kapital!E174+Kapital!G174+Kapital!I174+Kapital!K174+Kapital!M174+Kapital!O174+Kapital!Q174+Kapital!S174+Kapital!U174+Kapital!W174+Kapital!Y174+Kapital!AA174+Kapital!AC174)&lt;=(Kapital!E173+Kapital!G173+Kapital!I173+Kapital!K173+Kapital!M173+Kapital!O173+Kapital!Q173+Kapital!S173+Kapital!U173+Kapital!W173+Kapital!Y173+Kapital!AA173+Kapital!AC173),"FALSE","OK"))</f>
        <v>OK</v>
      </c>
      <c r="P176" s="336"/>
    </row>
    <row r="177" spans="14:16">
      <c r="N177" s="343">
        <v>40155</v>
      </c>
      <c r="O177" s="343" t="str">
        <f>IF(Kapital!AE173+Kapital!AG173=0,"OK",IF((Kapital!E174+Kapital!G174+Kapital!I174+Kapital!K174+Kapital!M174+Kapital!O174+Kapital!Q174+Kapital!S174+Kapital!U174+Kapital!W174+Kapital!Y174+Kapital!AA174+Kapital!AC174)=(Kapital!E173+Kapital!G173+Kapital!I173+Kapital!K173+Kapital!M173+Kapital!O173+Kapital!Q173+Kapital!S173+Kapital!U173+Kapital!W173+Kapital!Y173+Kapital!AA173+Kapital!AC173),"FALSE","OK"))</f>
        <v>OK</v>
      </c>
      <c r="P177" s="336"/>
    </row>
    <row r="178" spans="14:16">
      <c r="N178" s="343">
        <v>40156</v>
      </c>
      <c r="O178" s="343" t="str">
        <f>IF(Kapital!AE173&gt;0,IF((Kapital!AG173=0),"OK","FALSE"),"OK")</f>
        <v>OK</v>
      </c>
      <c r="P178" s="336"/>
    </row>
    <row r="179" spans="14:16">
      <c r="N179" s="343">
        <v>40157</v>
      </c>
      <c r="O179" s="343" t="str">
        <f>IF(Kapital!AE183=Kapital!E184+Kapital!G184+Kapital!I184+Kapital!K184+Kapital!M184+Kapital!O184+Kapital!Q184+Kapital!S184+Kapital!U184+Kapital!W184+Kapital!Y184+Kapital!AA184+Kapital!AC184-Kapital!E183-Kapital!G183-Kapital!I183-Kapital!K183-Kapital!M183-Kapital!O183-Kapital!Q183-Kapital!S183-Kapital!U183-Kapital!W183-Kapital!Y183-Kapital!AA183-Kapital!AC183,"OK",IF((Kapital!E184+Kapital!G184+Kapital!I184+Kapital!K184+Kapital!M184+Kapital!O184+Kapital!Q184+Kapital!S184+Kapital!U184+Kapital!W184+Kapital!Y184+Kapital!AA184+Kapital!AC184)&gt;(Kapital!AC184=Kapital!E183+Kapital!G183+Kapital!I183+Kapital!K183+Kapital!M183+Kapital!O183+Kapital!Q183+Kapital!S183+Kapital!U183+Kapital!W183+Kapital!Y183+Kapital!AA183+Kapital!AC183),"FALSE","OK"))</f>
        <v>OK</v>
      </c>
      <c r="P179" s="336"/>
    </row>
    <row r="180" spans="14:16">
      <c r="N180" s="343">
        <v>40158</v>
      </c>
      <c r="O180" s="343" t="str">
        <f>IF(Kapital!AG183=Kapital!E183+Kapital!G183+Kapital!I183+Kapital!K183+Kapital!M183+Kapital!O183+Kapital!Q183+Kapital!S183+Kapital!U183+Kapital!W183+Kapital!Y183+Kapital!AA183+Kapital!AC183-Kapital!E184-Kapital!G184-Kapital!I184-Kapital!K184-Kapital!M184-Kapital!O184-Kapital!Q184-Kapital!S184-Kapital!U184-Kapital!W184-Kapital!Y184-Kapital!AA184-Kapital!AC184,"OK",IF((Kapital!E184+Kapital!G184+Kapital!I184+Kapital!K184+Kapital!M184+Kapital!O184+Kapital!Q184+Kapital!S184+Kapital!U184+Kapital!W184+Kapital!Y184+Kapital!AA184+Kapital!AC184)&lt;=(Kapital!E183+Kapital!G183+Kapital!I183+Kapital!K183+Kapital!M183+Kapital!O183+Kapital!Q183+Kapital!S183+Kapital!U183+Kapital!W183+Kapital!Y183+Kapital!AA183+Kapital!AC183),"FALSE","OK"))</f>
        <v>OK</v>
      </c>
      <c r="P180" s="336"/>
    </row>
    <row r="181" spans="14:16">
      <c r="N181" s="343">
        <v>40159</v>
      </c>
      <c r="O181" s="343" t="str">
        <f>IF(Kapital!AE183+Kapital!AG183=0,"OK",IF((Kapital!E184+Kapital!G184+Kapital!I184+Kapital!K184+Kapital!M184+Kapital!O184+Kapital!Q184+Kapital!S184+Kapital!U184+Kapital!W184+Kapital!Y184+Kapital!AA184+Kapital!AC184)=(Kapital!E183+Kapital!G183+Kapital!I183+Kapital!K183+Kapital!M183+Kapital!O183+Kapital!Q183+Kapital!S183+Kapital!U183+Kapital!W183+Kapital!Y183+Kapital!AA183+Kapital!AC183),"FALSE","OK"))</f>
        <v>OK</v>
      </c>
      <c r="P181" s="336"/>
    </row>
    <row r="182" spans="14:16">
      <c r="N182" s="343">
        <v>40160</v>
      </c>
      <c r="O182" s="343" t="str">
        <f>IF(Kapital!AE183&gt;0,IF((Kapital!AG183=0),"OK","FALSE"),"OK")</f>
        <v>OK</v>
      </c>
      <c r="P182" s="336"/>
    </row>
    <row r="183" spans="14:16">
      <c r="N183" s="343">
        <v>40161</v>
      </c>
      <c r="O183" s="343" t="str">
        <f>IF(Kapital!AE193=Kapital!E194+Kapital!G194+Kapital!I194+Kapital!K194+Kapital!M194+Kapital!O194+Kapital!Q194+Kapital!S194+Kapital!U194+Kapital!W194+Kapital!Y194+Kapital!AA194+Kapital!AC194-Kapital!E193-Kapital!G193-Kapital!I193-Kapital!K193-Kapital!M193-Kapital!O193-Kapital!Q193-Kapital!S193-Kapital!U193-Kapital!W193-Kapital!Y193-Kapital!AA193-Kapital!AC193,"OK",IF((Kapital!E194+Kapital!G194+Kapital!I194+Kapital!K194+Kapital!M194+Kapital!O194+Kapital!Q194+Kapital!S194+Kapital!U194+Kapital!W194+Kapital!Y194+Kapital!AA194+Kapital!AC194)&gt;=(Kapital!E193+Kapital!G193+Kapital!I193+Kapital!K193+Kapital!M193+Kapital!O193+Kapital!Q193+Kapital!S193+Kapital!U193+Kapital!W193+Kapital!Y193+Kapital!AA193+Kapital!AC193),"FALSE","OK"))</f>
        <v>OK</v>
      </c>
      <c r="P183" s="336"/>
    </row>
    <row r="184" spans="14:16">
      <c r="N184" s="343">
        <v>40162</v>
      </c>
      <c r="O184" s="343" t="str">
        <f>IF(Kapital!AG193=Kapital!E193+Kapital!G193+Kapital!I193+Kapital!K193+Kapital!M193+Kapital!O193+Kapital!Q193+Kapital!S193+Kapital!U193+Kapital!W193+Kapital!Y193+Kapital!AA193+Kapital!AC193-Kapital!E194-Kapital!G194-Kapital!I194-Kapital!K194-Kapital!M194-Kapital!O194-Kapital!Q194-Kapital!S194-Kapital!U194-Kapital!W194-Kapital!Y194-Kapital!AA194-Kapital!AC194,"OK",IF((Kapital!E194+Kapital!G194+Kapital!I194+Kapital!K194+Kapital!M194+Kapital!O194+Kapital!Q194+Kapital!S194+Kapital!U194+Kapital!W194+Kapital!Y194+Kapital!AA194+Kapital!AC194)&lt;=(Kapital!E193+Kapital!G193+Kapital!I193+Kapital!K193+Kapital!M193+Kapital!O193+Kapital!Q193+Kapital!S193+Kapital!U193+Kapital!W193+Kapital!Y193+Kapital!AA193+Kapital!AC193),"FALSE","OK"))</f>
        <v>OK</v>
      </c>
      <c r="P184" s="336"/>
    </row>
    <row r="185" spans="14:16">
      <c r="N185" s="343">
        <v>40163</v>
      </c>
      <c r="O185" s="343" t="str">
        <f>IF(Kapital!AE193+Kapital!AG193=0,"OK",IF((Kapital!E194+Kapital!G194+Kapital!I194+Kapital!K194+Kapital!M194+Kapital!O194+Kapital!Q194+Kapital!S194+Kapital!U194+Kapital!W194+Kapital!Y194+Kapital!AA194+Kapital!AC194)=(Kapital!E193+Kapital!G193+Kapital!I193+Kapital!K193+Kapital!M193+Kapital!O193+Kapital!Q193+Kapital!S193+Kapital!U193+Kapital!W193+Kapital!Y193+Kapital!AA193+Kapital!AC193),"FALSE","OK"))</f>
        <v>OK</v>
      </c>
      <c r="P185" s="336"/>
    </row>
    <row r="186" spans="14:16">
      <c r="N186" s="343">
        <v>40164</v>
      </c>
      <c r="O186" s="343" t="str">
        <f>IF(Kapital!AE193&gt;0,IF((Kapital!AG193=0),"OK","FALSE"),"OK")</f>
        <v>OK</v>
      </c>
      <c r="P186" s="336"/>
    </row>
    <row r="187" spans="14:16">
      <c r="N187" s="343">
        <v>40165</v>
      </c>
      <c r="O187" s="343" t="str">
        <f>IF(Kapital!E164=BS!G226+BS!G244,"OK","FALSE")</f>
        <v>OK</v>
      </c>
      <c r="P187" s="336"/>
    </row>
    <row r="188" spans="14:16">
      <c r="N188" s="343">
        <v>40166</v>
      </c>
      <c r="O188" s="343" t="str">
        <f>IF(Kapital!E184=BS!F226+BS!F244,"OK","FALSE")</f>
        <v>OK</v>
      </c>
      <c r="P188" s="336"/>
    </row>
    <row r="189" spans="14:16">
      <c r="N189" s="343">
        <v>40167</v>
      </c>
      <c r="O189" s="343" t="str">
        <f>IF(Kapital!E194=BS!E226+BS!E244,"OK","FALSE")</f>
        <v>OK</v>
      </c>
      <c r="P189" s="336"/>
    </row>
    <row r="190" spans="14:16">
      <c r="N190" s="343">
        <v>40168</v>
      </c>
      <c r="O190" s="343" t="str">
        <f>IF(Kapital!G164=BS!G235,"OK","FALSE")</f>
        <v>OK</v>
      </c>
      <c r="P190" s="336"/>
    </row>
    <row r="191" spans="14:16">
      <c r="N191" s="343">
        <v>40169</v>
      </c>
      <c r="O191" s="343" t="str">
        <f>IF(Kapital!G184=BS!F235,"OK","FALSE")</f>
        <v>OK</v>
      </c>
      <c r="P191" s="336"/>
    </row>
    <row r="192" spans="14:16">
      <c r="N192" s="343">
        <v>40170</v>
      </c>
      <c r="O192" s="343" t="str">
        <f>IF(Kapital!G194=BS!D235,"OK","FALSE")</f>
        <v>OK</v>
      </c>
      <c r="P192" s="336"/>
    </row>
    <row r="193" spans="14:16">
      <c r="N193" s="343">
        <v>40171</v>
      </c>
      <c r="O193" s="343" t="str">
        <f>IF(Kapital!I164=BS!G237,"OK","FALSE")</f>
        <v>OK</v>
      </c>
      <c r="P193" s="336"/>
    </row>
    <row r="194" spans="14:16">
      <c r="N194" s="343">
        <v>40172</v>
      </c>
      <c r="O194" s="343" t="str">
        <f>IF(Kapital!I184=BS!F237,"OK","FALSE")</f>
        <v>OK</v>
      </c>
      <c r="P194" s="336"/>
    </row>
    <row r="195" spans="14:16">
      <c r="N195" s="343">
        <v>40173</v>
      </c>
      <c r="O195" s="343" t="str">
        <f>IF(Kapital!I194=BS!D237,"OK","FALSE")</f>
        <v>OK</v>
      </c>
      <c r="P195" s="336"/>
    </row>
    <row r="196" spans="14:16">
      <c r="N196" s="343">
        <v>40174</v>
      </c>
      <c r="O196" s="343" t="str">
        <f>IF(Kapital!K163=BS!G245,"OK","FALSE")</f>
        <v>OK</v>
      </c>
      <c r="P196" s="336"/>
    </row>
    <row r="197" spans="14:16">
      <c r="N197" s="343">
        <v>40175</v>
      </c>
      <c r="O197" s="343" t="str">
        <f>IF(Kapital!K183=BS!F245,"OK","FALSE")</f>
        <v>OK</v>
      </c>
      <c r="P197" s="336"/>
    </row>
    <row r="198" spans="14:16">
      <c r="N198" s="343">
        <v>40176</v>
      </c>
      <c r="O198" s="343" t="str">
        <f>IF(Kapital!K193=BS!E245,"OK","FALSE")</f>
        <v>OK</v>
      </c>
      <c r="P198" s="336"/>
    </row>
    <row r="199" spans="14:16">
      <c r="N199" s="343">
        <v>40177</v>
      </c>
      <c r="O199" s="343" t="str">
        <f>IF(Kapital!M163=BS!G236,"OK","FALSE")</f>
        <v>OK</v>
      </c>
      <c r="P199" s="336"/>
    </row>
    <row r="200" spans="14:16">
      <c r="N200" s="343">
        <v>40178</v>
      </c>
      <c r="O200" s="343" t="str">
        <f>IF(Kapital!M183=BS!F236,"OK","FALSE")</f>
        <v>OK</v>
      </c>
      <c r="P200" s="336"/>
    </row>
    <row r="201" spans="14:16">
      <c r="N201" s="343">
        <v>40179</v>
      </c>
      <c r="O201" s="343" t="str">
        <f>IF(Kapital!M193=BS!D236,"OK","FALSE")</f>
        <v>OK</v>
      </c>
      <c r="P201" s="336"/>
    </row>
    <row r="202" spans="14:16">
      <c r="N202" s="343">
        <v>40180</v>
      </c>
      <c r="O202" s="343" t="str">
        <f>IF(Kapital!O164=BS!G241,"OK","FALSE")</f>
        <v>OK</v>
      </c>
      <c r="P202" s="336"/>
    </row>
    <row r="203" spans="14:16">
      <c r="N203" s="343">
        <v>40181</v>
      </c>
      <c r="O203" s="343" t="str">
        <f>IF(Kapital!O184=BS!F241,"OK","FALSE")</f>
        <v>OK</v>
      </c>
      <c r="P203" s="336"/>
    </row>
    <row r="204" spans="14:16">
      <c r="N204" s="343">
        <v>40182</v>
      </c>
      <c r="O204" s="343" t="str">
        <f>IF(Kapital!O194=BS!E241,"OK","FALSE")</f>
        <v>OK</v>
      </c>
      <c r="P204" s="336"/>
    </row>
    <row r="205" spans="14:16">
      <c r="N205" s="343">
        <v>40183</v>
      </c>
      <c r="O205" s="343" t="str">
        <f>IF(Kapital!Q164=BS!G238,"OK","FALSE")</f>
        <v>OK</v>
      </c>
      <c r="P205" s="336"/>
    </row>
    <row r="206" spans="14:16">
      <c r="N206" s="343">
        <v>40184</v>
      </c>
      <c r="O206" s="343" t="str">
        <f>IF(Kapital!Q184=BS!F238,"OK","FALSE")</f>
        <v>OK</v>
      </c>
      <c r="P206" s="336"/>
    </row>
    <row r="207" spans="14:16">
      <c r="N207" s="343">
        <v>40185</v>
      </c>
      <c r="O207" s="343" t="str">
        <f>IF(Kapital!Q194=BS!E238,"OK","FALSE")</f>
        <v>OK</v>
      </c>
      <c r="P207" s="336"/>
    </row>
    <row r="208" spans="14:16">
      <c r="N208" s="343">
        <v>40186</v>
      </c>
      <c r="O208" s="343" t="str">
        <f>IF(Kapital!S163+Kapital!U163+Kapital!W163+Kapital!Y163+Kapital!AA163+Kapital!AC163=BS!G240,"OK","FALSE")</f>
        <v>OK</v>
      </c>
      <c r="P208" s="336"/>
    </row>
    <row r="209" spans="14:16">
      <c r="N209" s="343">
        <v>40187</v>
      </c>
      <c r="O209" s="343" t="str">
        <f>IF(Kapital!S164+Kapital!U164+Kapital!W164+Kapital!Y164+Kapital!AA164+Kapital!AC164=BS!G239,"OK","FALSE")</f>
        <v>OK</v>
      </c>
      <c r="P209" s="336"/>
    </row>
    <row r="210" spans="14:16">
      <c r="N210" s="343">
        <v>40188</v>
      </c>
      <c r="O210" s="343" t="str">
        <f>IF(Kapital!S183+Kapital!U183+Kapital!W183+Kapital!Y183+Kapital!AA183+Kapital!AC183=BS!F240,"OK","FALSE")</f>
        <v>OK</v>
      </c>
      <c r="P210" s="336"/>
    </row>
    <row r="211" spans="14:16">
      <c r="N211" s="343">
        <v>40189</v>
      </c>
      <c r="O211" s="343" t="str">
        <f>IF(Kapital!S184+Kapital!U184+Kapital!W184+Kapital!Y184+Kapital!AA184+Kapital!AC184=BS!F239,"OK","FALSE")</f>
        <v>OK</v>
      </c>
      <c r="P211" s="336"/>
    </row>
    <row r="212" spans="14:16">
      <c r="N212" s="343">
        <v>40190</v>
      </c>
      <c r="O212" s="343" t="str">
        <f>IF(Kapital!S193+Kapital!U193+Kapital!W193+Kapital!Y193+Kapital!AA193+Kapital!AC193=BS!E240,"OK","FALSE")</f>
        <v>OK</v>
      </c>
      <c r="P212" s="336"/>
    </row>
    <row r="213" spans="14:16">
      <c r="N213" s="343">
        <v>40191</v>
      </c>
      <c r="O213" s="343" t="str">
        <f>IF(Kapital!S194+Kapital!U194+Kapital!W194+Kapital!Y194+Kapital!AA194+Kapital!AC194=BS!D239,"OK","FALSE")</f>
        <v>OK</v>
      </c>
      <c r="P213" s="336"/>
    </row>
    <row r="214" spans="14:16">
      <c r="N214" s="343">
        <v>40192</v>
      </c>
      <c r="O214" s="343" t="str">
        <f>IF(Kapital!AE163=BS!G225,"OK","FALSE")</f>
        <v>OK</v>
      </c>
      <c r="P214" s="336"/>
    </row>
    <row r="215" spans="14:16">
      <c r="N215" s="343">
        <v>40193</v>
      </c>
      <c r="O215" s="343" t="str">
        <f>IF(Kapital!AE183=BS!F225,"OK","FALSE")</f>
        <v>OK</v>
      </c>
      <c r="P215" s="336"/>
    </row>
    <row r="216" spans="14:16">
      <c r="N216" s="343">
        <v>40194</v>
      </c>
      <c r="O216" s="343" t="str">
        <f>IF(Kapital!AE193=BS!E225,"OK","FALSE")</f>
        <v>OK</v>
      </c>
      <c r="P216" s="336"/>
    </row>
    <row r="217" spans="14:16">
      <c r="N217" s="343">
        <v>40195</v>
      </c>
      <c r="O217" s="343" t="str">
        <f>IF(Kapital!AG163=BS!G287,"OK","FALSE")</f>
        <v>OK</v>
      </c>
      <c r="P217" s="336"/>
    </row>
    <row r="218" spans="14:16">
      <c r="N218" s="343">
        <v>40196</v>
      </c>
      <c r="O218" s="343" t="str">
        <f>IF(Kapital!AG183=BS!F287,"OK","FALSE")</f>
        <v>OK</v>
      </c>
      <c r="P218" s="336"/>
    </row>
    <row r="219" spans="14:16">
      <c r="N219" s="343">
        <v>40197</v>
      </c>
      <c r="O219" s="343" t="str">
        <f>IF(Kapital!AG193=BS!E287,"OK","FALSE")</f>
        <v>OK</v>
      </c>
      <c r="P219" s="336"/>
    </row>
  </sheetData>
  <mergeCells count="44">
    <mergeCell ref="B20:D20"/>
    <mergeCell ref="B21:D21"/>
    <mergeCell ref="L10:M10"/>
    <mergeCell ref="L11:M11"/>
    <mergeCell ref="L12:M12"/>
    <mergeCell ref="L13:M13"/>
    <mergeCell ref="L14:M14"/>
    <mergeCell ref="B2:R2"/>
    <mergeCell ref="B23:R23"/>
    <mergeCell ref="B8:R8"/>
    <mergeCell ref="F9:G9"/>
    <mergeCell ref="I9:J9"/>
    <mergeCell ref="L9:M9"/>
    <mergeCell ref="F10:G10"/>
    <mergeCell ref="F11:G11"/>
    <mergeCell ref="F12:G12"/>
    <mergeCell ref="F13:G13"/>
    <mergeCell ref="F14:G14"/>
    <mergeCell ref="I10:J10"/>
    <mergeCell ref="I11:J11"/>
    <mergeCell ref="I12:J12"/>
    <mergeCell ref="B10:D10"/>
    <mergeCell ref="I13:J13"/>
    <mergeCell ref="B3:D3"/>
    <mergeCell ref="B4:D4"/>
    <mergeCell ref="B5:D5"/>
    <mergeCell ref="B6:D6"/>
    <mergeCell ref="B9:D9"/>
    <mergeCell ref="N24:O24"/>
    <mergeCell ref="B11:D11"/>
    <mergeCell ref="B12:D12"/>
    <mergeCell ref="B13:D13"/>
    <mergeCell ref="B14:D14"/>
    <mergeCell ref="B15:D15"/>
    <mergeCell ref="I14:J14"/>
    <mergeCell ref="I15:J15"/>
    <mergeCell ref="L15:M15"/>
    <mergeCell ref="F15:G15"/>
    <mergeCell ref="B24:C24"/>
    <mergeCell ref="E24:F24"/>
    <mergeCell ref="H24:I24"/>
    <mergeCell ref="K24:L24"/>
    <mergeCell ref="B18:D18"/>
    <mergeCell ref="B19:D19"/>
  </mergeCells>
  <conditionalFormatting sqref="C26:C115 L26:L89">
    <cfRule type="containsText" dxfId="4" priority="43" operator="containsText" text="false">
      <formula>NOT(ISERROR(SEARCH("false",C26)))</formula>
    </cfRule>
  </conditionalFormatting>
  <conditionalFormatting sqref="F26:F93">
    <cfRule type="containsText" dxfId="3" priority="42" operator="containsText" text="false">
      <formula>NOT(ISERROR(SEARCH("false",F26)))</formula>
    </cfRule>
  </conditionalFormatting>
  <conditionalFormatting sqref="I26:I59">
    <cfRule type="containsText" dxfId="2" priority="41" operator="containsText" text="false">
      <formula>NOT(ISERROR(SEARCH("false",I26)))</formula>
    </cfRule>
  </conditionalFormatting>
  <conditionalFormatting sqref="O26:O219">
    <cfRule type="containsText" dxfId="1" priority="39" operator="containsText" text="false">
      <formula>NOT(ISERROR(SEARCH("false",O26)))</formula>
    </cfRule>
  </conditionalFormatting>
  <conditionalFormatting sqref="E6:F6 E12:F12 E15:F15 K12:L12 K15:L15 H12:I12 H15:I15 N12:R12 N15:R15 E21:F21">
    <cfRule type="cellIs" dxfId="0" priority="37" operator="notEqual">
      <formula>"OK"</formula>
    </cfRule>
  </conditionalFormatting>
  <printOptions horizontalCentered="1"/>
  <pageMargins left="0.39370078740157483" right="0.39370078740157483" top="0.98425196850393704" bottom="0.98425196850393704" header="0.39370078740157483" footer="0.39370078740157483"/>
  <pageSetup paperSize="9" scale="6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376"/>
  <sheetViews>
    <sheetView showGridLines="0" zoomScale="80" zoomScaleNormal="80" zoomScaleSheetLayoutView="90" workbookViewId="0">
      <selection activeCell="B23" sqref="B23"/>
    </sheetView>
  </sheetViews>
  <sheetFormatPr defaultColWidth="0" defaultRowHeight="11.25" customHeight="1" zeroHeight="1"/>
  <cols>
    <col min="1" max="1" width="1.625" style="115" customWidth="1"/>
    <col min="2" max="2" width="75.25" style="115" customWidth="1"/>
    <col min="3" max="3" width="10.125" style="186" bestFit="1" customWidth="1"/>
    <col min="4" max="4" width="11.25" style="120" customWidth="1"/>
    <col min="5" max="5" width="2.625" style="120" customWidth="1"/>
    <col min="6" max="6" width="11.25" style="120" customWidth="1"/>
    <col min="7" max="7" width="2.625" style="120" customWidth="1"/>
    <col min="8" max="8" width="11.25" style="121" customWidth="1"/>
    <col min="9" max="9" width="1.625" style="115" customWidth="1"/>
    <col min="10" max="10" width="61.375" style="115" hidden="1" customWidth="1"/>
    <col min="11" max="11" width="12.75" style="115" hidden="1" customWidth="1"/>
    <col min="12" max="12" width="9.625" style="115" hidden="1" customWidth="1"/>
    <col min="13" max="13" width="2.125" style="115" hidden="1" customWidth="1"/>
    <col min="14" max="14" width="9.625" style="115" hidden="1" customWidth="1"/>
    <col min="15" max="15" width="1.625" style="115" hidden="1" customWidth="1"/>
    <col min="16" max="21" width="9" style="115" hidden="1" customWidth="1"/>
    <col min="22" max="22" width="1.125" style="115" hidden="1" customWidth="1"/>
    <col min="23" max="30" width="0" style="115" hidden="1" customWidth="1"/>
    <col min="31" max="16384" width="0" style="115" hidden="1"/>
  </cols>
  <sheetData>
    <row r="1" spans="2:30">
      <c r="C1" s="116"/>
      <c r="D1" s="115"/>
      <c r="E1" s="115"/>
      <c r="F1" s="115"/>
      <c r="G1" s="115"/>
      <c r="H1" s="115"/>
      <c r="J1" s="114"/>
      <c r="K1" s="114"/>
      <c r="L1" s="114"/>
      <c r="M1" s="114"/>
      <c r="N1" s="114"/>
      <c r="P1" s="114"/>
      <c r="Q1" s="114"/>
      <c r="R1" s="114"/>
      <c r="S1" s="114"/>
      <c r="T1" s="114"/>
      <c r="U1" s="114"/>
      <c r="V1" s="114"/>
      <c r="W1" s="114"/>
      <c r="X1" s="114"/>
      <c r="Y1" s="114"/>
      <c r="Z1" s="114"/>
      <c r="AA1" s="114"/>
      <c r="AB1" s="114"/>
      <c r="AC1" s="114"/>
      <c r="AD1" s="114"/>
    </row>
    <row r="2" spans="2:30" ht="14.25">
      <c r="B2" s="117"/>
      <c r="D2" s="465" t="str">
        <f>+ID!D2</f>
        <v>JP Sava centar - Beograd</v>
      </c>
      <c r="E2" s="465"/>
      <c r="F2" s="465"/>
      <c r="G2" s="465"/>
      <c r="H2" s="465"/>
    </row>
    <row r="3" spans="2:30" ht="14.25">
      <c r="B3" s="117"/>
      <c r="D3" s="118"/>
      <c r="E3" s="118"/>
      <c r="F3" s="118"/>
      <c r="G3" s="118"/>
      <c r="H3" s="118"/>
    </row>
    <row r="4" spans="2:30" ht="15">
      <c r="B4" s="138" t="s">
        <v>100</v>
      </c>
      <c r="D4" s="466"/>
      <c r="E4" s="466"/>
      <c r="F4" s="466"/>
      <c r="G4" s="466"/>
      <c r="H4" s="466"/>
    </row>
    <row r="5" spans="2:30">
      <c r="B5" s="427" t="s">
        <v>820</v>
      </c>
    </row>
    <row r="6" spans="2:30">
      <c r="B6" s="219" t="s">
        <v>490</v>
      </c>
    </row>
    <row r="7" spans="2:30" ht="12" customHeight="1">
      <c r="B7" s="119"/>
    </row>
    <row r="8" spans="2:30">
      <c r="B8" s="122" t="s">
        <v>101</v>
      </c>
      <c r="C8" s="123" t="s">
        <v>102</v>
      </c>
      <c r="D8" s="124" t="str">
        <f>BS!E4</f>
        <v>31.12.2015.</v>
      </c>
      <c r="E8" s="124"/>
      <c r="F8" s="124" t="str">
        <f>BS!F4</f>
        <v>31.12.2014.</v>
      </c>
      <c r="G8" s="124"/>
      <c r="H8" s="124" t="str">
        <f>BS!G4</f>
        <v>01.01.2014.</v>
      </c>
    </row>
    <row r="9" spans="2:30" ht="5.0999999999999996" customHeight="1">
      <c r="B9" s="125"/>
      <c r="C9" s="126"/>
      <c r="D9" s="127"/>
      <c r="E9" s="127"/>
      <c r="F9" s="127"/>
      <c r="G9" s="127"/>
      <c r="H9" s="127"/>
    </row>
    <row r="10" spans="2:30">
      <c r="B10" s="90" t="s">
        <v>312</v>
      </c>
      <c r="C10" s="186" t="str">
        <f>+IF(BS!D6=0,"",BS!D6)</f>
        <v/>
      </c>
      <c r="D10" s="128" t="str">
        <f>IF(BS!E6=0,"",BS!E6)</f>
        <v/>
      </c>
      <c r="E10" s="128"/>
      <c r="F10" s="128" t="str">
        <f>IF(BS!F6=0,"",BS!F6)</f>
        <v/>
      </c>
      <c r="G10" s="128"/>
      <c r="H10" s="128" t="str">
        <f>IF(BS!G6=0,"",BS!G6)</f>
        <v/>
      </c>
    </row>
    <row r="11" spans="2:30" ht="5.0999999999999996" customHeight="1">
      <c r="B11" s="90"/>
      <c r="D11" s="128"/>
      <c r="E11" s="128"/>
      <c r="F11" s="128"/>
      <c r="G11" s="128"/>
      <c r="H11" s="128"/>
    </row>
    <row r="12" spans="2:30">
      <c r="B12" s="125" t="s">
        <v>93</v>
      </c>
      <c r="C12" s="186" t="str">
        <f>+IF(BS!D7=0,"",BS!D7)</f>
        <v>15</v>
      </c>
      <c r="D12" s="129">
        <f>IF(BS!E7=0,"",BS!E7)</f>
        <v>35131</v>
      </c>
      <c r="E12" s="129"/>
      <c r="F12" s="129">
        <f>IF(BS!F7=0,"",BS!F7)</f>
        <v>36416</v>
      </c>
      <c r="G12" s="129"/>
      <c r="H12" s="129">
        <f>IF(BS!G7=0,"",BS!G7)</f>
        <v>45774</v>
      </c>
    </row>
    <row r="13" spans="2:30" ht="5.0999999999999996" customHeight="1">
      <c r="B13" s="125"/>
      <c r="C13" s="126"/>
      <c r="D13" s="129"/>
      <c r="E13" s="129"/>
      <c r="F13" s="129"/>
      <c r="G13" s="129"/>
      <c r="H13" s="129"/>
    </row>
    <row r="14" spans="2:30">
      <c r="B14" s="90" t="s">
        <v>211</v>
      </c>
      <c r="C14" s="186" t="str">
        <f>+IF(BS!D8=0,"",BS!D8)</f>
        <v/>
      </c>
      <c r="D14" s="129">
        <f>IF(BS!E8=0,"",BS!E8)</f>
        <v>1819</v>
      </c>
      <c r="E14" s="129"/>
      <c r="F14" s="129">
        <f>IF(BS!F8=0,"",BS!F8)</f>
        <v>2376</v>
      </c>
      <c r="G14" s="129"/>
      <c r="H14" s="129">
        <f>IF(BS!G8=0,"",BS!G8)</f>
        <v>3197</v>
      </c>
    </row>
    <row r="15" spans="2:30">
      <c r="B15" s="130" t="s">
        <v>124</v>
      </c>
      <c r="C15" s="186" t="str">
        <f>+IF(BS!D9=0,"",BS!D9)</f>
        <v/>
      </c>
      <c r="D15" s="131" t="str">
        <f>IF(BS!E9=0,"",BS!E9)</f>
        <v/>
      </c>
      <c r="E15" s="129"/>
      <c r="F15" s="131" t="str">
        <f>IF(BS!F9=0,"",BS!F9)</f>
        <v/>
      </c>
      <c r="G15" s="129"/>
      <c r="H15" s="131" t="str">
        <f>IF(BS!G9=0,"",BS!G9)</f>
        <v/>
      </c>
    </row>
    <row r="16" spans="2:30">
      <c r="B16" s="130" t="s">
        <v>215</v>
      </c>
      <c r="C16" s="186" t="str">
        <f>+IF(BS!D10=0,"",BS!D10)</f>
        <v/>
      </c>
      <c r="D16" s="132">
        <f>IF(BS!E10=0,"",BS!E10)</f>
        <v>1819</v>
      </c>
      <c r="E16" s="129"/>
      <c r="F16" s="132">
        <f>IF(BS!F10=0,"",BS!F10)</f>
        <v>2376</v>
      </c>
      <c r="G16" s="129"/>
      <c r="H16" s="132">
        <f>IF(BS!G10=0,"",BS!G10)</f>
        <v>3197</v>
      </c>
    </row>
    <row r="17" spans="2:8">
      <c r="B17" s="130" t="s">
        <v>816</v>
      </c>
      <c r="C17" s="186" t="str">
        <f>+IF(BS!D11=0,"",BS!D11)</f>
        <v/>
      </c>
      <c r="D17" s="132" t="str">
        <f>IF(BS!E11=0,"",BS!E11)</f>
        <v/>
      </c>
      <c r="E17" s="129"/>
      <c r="F17" s="132" t="str">
        <f>IF(BS!F11=0,"",BS!F11)</f>
        <v/>
      </c>
      <c r="G17" s="129"/>
      <c r="H17" s="132" t="str">
        <f>IF(BS!G11=0,"",BS!G11)</f>
        <v/>
      </c>
    </row>
    <row r="18" spans="2:8">
      <c r="B18" s="130" t="s">
        <v>171</v>
      </c>
      <c r="C18" s="186" t="str">
        <f>+IF(BS!D12=0,"",BS!D12)</f>
        <v/>
      </c>
      <c r="D18" s="132" t="str">
        <f>IF(BS!E12=0,"",BS!E12)</f>
        <v/>
      </c>
      <c r="E18" s="129"/>
      <c r="F18" s="132" t="str">
        <f>IF(BS!F12=0,"",BS!F12)</f>
        <v/>
      </c>
      <c r="G18" s="129"/>
      <c r="H18" s="132" t="str">
        <f>IF(BS!G12=0,"",BS!G12)</f>
        <v/>
      </c>
    </row>
    <row r="19" spans="2:8">
      <c r="B19" s="65" t="s">
        <v>172</v>
      </c>
      <c r="C19" s="186" t="str">
        <f>+IF(BS!D13=0,"",BS!D13)</f>
        <v/>
      </c>
      <c r="D19" s="133" t="str">
        <f>IF(BS!E13=0,"",BS!E13)</f>
        <v/>
      </c>
      <c r="E19" s="129"/>
      <c r="F19" s="133" t="str">
        <f>IF(BS!F13=0,"",BS!F13)</f>
        <v/>
      </c>
      <c r="G19" s="129"/>
      <c r="H19" s="133" t="str">
        <f>IF(BS!G13=0,"",BS!G13)</f>
        <v/>
      </c>
    </row>
    <row r="20" spans="2:8">
      <c r="B20" s="90" t="s">
        <v>173</v>
      </c>
      <c r="C20" s="186" t="str">
        <f>+IF(BS!D14=0,"",BS!D14)</f>
        <v/>
      </c>
      <c r="D20" s="134" t="str">
        <f>IF(BS!E14=0,"",BS!E14)</f>
        <v/>
      </c>
      <c r="E20" s="129"/>
      <c r="F20" s="134" t="str">
        <f>IF(BS!F14=0,"",BS!F14)</f>
        <v/>
      </c>
      <c r="G20" s="129"/>
      <c r="H20" s="134" t="str">
        <f>IF(BS!G14=0,"",BS!G14)</f>
        <v/>
      </c>
    </row>
    <row r="21" spans="2:8" ht="5.0999999999999996" customHeight="1">
      <c r="B21" s="90"/>
      <c r="D21" s="128"/>
      <c r="E21" s="129"/>
      <c r="F21" s="128"/>
      <c r="G21" s="129"/>
      <c r="H21" s="128"/>
    </row>
    <row r="22" spans="2:8">
      <c r="B22" s="125" t="s">
        <v>216</v>
      </c>
      <c r="C22" s="186" t="str">
        <f>+IF(BS!D15=0,"",BS!D15)</f>
        <v/>
      </c>
      <c r="D22" s="129">
        <f>IF(BS!E15=0,"",BS!E15)</f>
        <v>33312</v>
      </c>
      <c r="E22" s="129"/>
      <c r="F22" s="129">
        <f>IF(BS!F15=0,"",BS!F15)</f>
        <v>34040</v>
      </c>
      <c r="G22" s="129"/>
      <c r="H22" s="129">
        <f>IF(BS!G15=0,"",BS!G15)</f>
        <v>42577</v>
      </c>
    </row>
    <row r="23" spans="2:8">
      <c r="B23" s="90" t="s">
        <v>217</v>
      </c>
      <c r="C23" s="186" t="str">
        <f>+IF(BS!D16=0,"",BS!D16)</f>
        <v/>
      </c>
      <c r="D23" s="131" t="str">
        <f>IF(BS!E16=0,"",BS!E16)</f>
        <v/>
      </c>
      <c r="E23" s="129"/>
      <c r="F23" s="131" t="str">
        <f>IF(BS!F16=0,"",BS!F16)</f>
        <v/>
      </c>
      <c r="G23" s="129"/>
      <c r="H23" s="131" t="str">
        <f>IF(BS!G16=0,"",BS!G16)</f>
        <v/>
      </c>
    </row>
    <row r="24" spans="2:8">
      <c r="B24" s="130" t="s">
        <v>145</v>
      </c>
      <c r="C24" s="186" t="str">
        <f>+IF(BS!D17=0,"",BS!D17)</f>
        <v/>
      </c>
      <c r="D24" s="132" t="str">
        <f>IF(BS!E17=0,"",BS!E17)</f>
        <v/>
      </c>
      <c r="E24" s="129"/>
      <c r="F24" s="132" t="str">
        <f>IF(BS!F17=0,"",BS!F17)</f>
        <v/>
      </c>
      <c r="G24" s="129"/>
      <c r="H24" s="132" t="str">
        <f>IF(BS!G17=0,"",BS!G17)</f>
        <v/>
      </c>
    </row>
    <row r="25" spans="2:8">
      <c r="B25" s="130" t="s">
        <v>129</v>
      </c>
      <c r="C25" s="186" t="str">
        <f>+IF(BS!D18=0,"",BS!D18)</f>
        <v/>
      </c>
      <c r="D25" s="132">
        <f>IF(BS!E18=0,"",BS!E18)</f>
        <v>27112</v>
      </c>
      <c r="E25" s="129"/>
      <c r="F25" s="132">
        <f>IF(BS!F18=0,"",BS!F18)</f>
        <v>27245</v>
      </c>
      <c r="G25" s="129"/>
      <c r="H25" s="132">
        <f>IF(BS!G18=0,"",BS!G18)</f>
        <v>36087</v>
      </c>
    </row>
    <row r="26" spans="2:8">
      <c r="B26" s="130" t="s">
        <v>6</v>
      </c>
      <c r="C26" s="186" t="str">
        <f>+IF(BS!D19=0,"",BS!D19)</f>
        <v/>
      </c>
      <c r="D26" s="132">
        <f>IF(BS!E19=0,"",BS!E19)</f>
        <v>3931</v>
      </c>
      <c r="E26" s="129"/>
      <c r="F26" s="132">
        <f>IF(BS!F19=0,"",BS!F19)</f>
        <v>3909</v>
      </c>
      <c r="G26" s="129"/>
      <c r="H26" s="132">
        <f>IF(BS!G19=0,"",BS!G19)</f>
        <v>3705</v>
      </c>
    </row>
    <row r="27" spans="2:8">
      <c r="B27" s="130" t="s">
        <v>7</v>
      </c>
      <c r="C27" s="186" t="str">
        <f>+IF(BS!D20=0,"",BS!D20)</f>
        <v/>
      </c>
      <c r="D27" s="133">
        <f>IF(BS!E20=0,"",BS!E20)</f>
        <v>185</v>
      </c>
      <c r="E27" s="129"/>
      <c r="F27" s="133">
        <f>IF(BS!F20=0,"",BS!F20)</f>
        <v>185</v>
      </c>
      <c r="G27" s="129"/>
      <c r="H27" s="133">
        <f>IF(BS!G20=0,"",BS!G20)</f>
        <v>185</v>
      </c>
    </row>
    <row r="28" spans="2:8">
      <c r="B28" s="130" t="s">
        <v>174</v>
      </c>
      <c r="C28" s="186" t="str">
        <f>+IF(BS!D21=0,"",BS!D21)</f>
        <v/>
      </c>
      <c r="D28" s="133">
        <f>IF(BS!E21=0,"",BS!E21)</f>
        <v>1117</v>
      </c>
      <c r="E28" s="129"/>
      <c r="F28" s="133">
        <f>IF(BS!F21=0,"",BS!F21)</f>
        <v>1139</v>
      </c>
      <c r="G28" s="129"/>
      <c r="H28" s="133">
        <f>IF(BS!G21=0,"",BS!G21)</f>
        <v>1117</v>
      </c>
    </row>
    <row r="29" spans="2:8">
      <c r="B29" s="130" t="s">
        <v>152</v>
      </c>
      <c r="C29" s="186" t="str">
        <f>+IF(BS!D22=0,"",BS!D22)</f>
        <v/>
      </c>
      <c r="D29" s="133">
        <f>IF(BS!E22=0,"",BS!E22)</f>
        <v>967</v>
      </c>
      <c r="E29" s="129"/>
      <c r="F29" s="133">
        <f>IF(BS!F22=0,"",BS!F22)</f>
        <v>1242</v>
      </c>
      <c r="G29" s="129"/>
      <c r="H29" s="133">
        <f>IF(BS!G22=0,"",BS!G22)</f>
        <v>1483</v>
      </c>
    </row>
    <row r="30" spans="2:8">
      <c r="B30" s="130" t="s">
        <v>218</v>
      </c>
      <c r="C30" s="186" t="str">
        <f>+IF(BS!D23=0,"",BS!D23)</f>
        <v/>
      </c>
      <c r="D30" s="134" t="str">
        <f>IF(BS!E23=0,"",BS!E23)</f>
        <v/>
      </c>
      <c r="E30" s="129"/>
      <c r="F30" s="134">
        <f>IF(BS!F23=0,"",BS!F23)</f>
        <v>320</v>
      </c>
      <c r="G30" s="129"/>
      <c r="H30" s="134" t="str">
        <f>IF(BS!G23=0,"",BS!G23)</f>
        <v/>
      </c>
    </row>
    <row r="31" spans="2:8" ht="5.0999999999999996" customHeight="1">
      <c r="B31" s="130"/>
      <c r="D31" s="128"/>
      <c r="E31" s="129"/>
      <c r="F31" s="128"/>
      <c r="G31" s="129"/>
      <c r="H31" s="128"/>
    </row>
    <row r="32" spans="2:8">
      <c r="B32" s="130" t="s">
        <v>219</v>
      </c>
      <c r="C32" s="186" t="str">
        <f>+IF(BS!D24=0,"",BS!D24)</f>
        <v/>
      </c>
      <c r="D32" s="127" t="str">
        <f>IF(BS!E24=0,"",BS!E24)</f>
        <v/>
      </c>
      <c r="E32" s="127"/>
      <c r="F32" s="127" t="str">
        <f>IF(BS!F24=0,"",BS!F24)</f>
        <v/>
      </c>
      <c r="G32" s="127"/>
      <c r="H32" s="127" t="str">
        <f>IF(BS!G24=0,"",BS!G24)</f>
        <v/>
      </c>
    </row>
    <row r="33" spans="2:8">
      <c r="B33" s="130" t="s">
        <v>128</v>
      </c>
      <c r="C33" s="186" t="str">
        <f>+IF(BS!D25=0,"",BS!D25)</f>
        <v/>
      </c>
      <c r="D33" s="131" t="str">
        <f>IF(BS!E25=0,"",BS!E25)</f>
        <v/>
      </c>
      <c r="E33" s="127"/>
      <c r="F33" s="131" t="str">
        <f>IF(BS!F25=0,"",BS!F25)</f>
        <v/>
      </c>
      <c r="G33" s="127"/>
      <c r="H33" s="131" t="str">
        <f>IF(BS!G25=0,"",BS!G25)</f>
        <v/>
      </c>
    </row>
    <row r="34" spans="2:8">
      <c r="B34" s="125" t="s">
        <v>133</v>
      </c>
      <c r="C34" s="186" t="str">
        <f>+IF(BS!D26=0,"",BS!D26)</f>
        <v/>
      </c>
      <c r="D34" s="132" t="str">
        <f>IF(BS!E26=0,"",BS!E26)</f>
        <v/>
      </c>
      <c r="E34" s="127"/>
      <c r="F34" s="132" t="str">
        <f>IF(BS!F26=0,"",BS!F26)</f>
        <v/>
      </c>
      <c r="G34" s="127"/>
      <c r="H34" s="132" t="str">
        <f>IF(BS!G26=0,"",BS!G26)</f>
        <v/>
      </c>
    </row>
    <row r="35" spans="2:8" ht="13.5" customHeight="1">
      <c r="B35" s="125" t="s">
        <v>175</v>
      </c>
      <c r="C35" s="186" t="str">
        <f>+IF(BS!D27=0,"",BS!D27)</f>
        <v/>
      </c>
      <c r="D35" s="132" t="str">
        <f>IF(BS!E27=0,"",BS!E27)</f>
        <v/>
      </c>
      <c r="E35" s="127"/>
      <c r="F35" s="132" t="str">
        <f>IF(BS!F27=0,"",BS!F27)</f>
        <v/>
      </c>
      <c r="G35" s="127"/>
      <c r="H35" s="132" t="str">
        <f>IF(BS!G27=0,"",BS!G27)</f>
        <v/>
      </c>
    </row>
    <row r="36" spans="2:8">
      <c r="B36" s="125" t="s">
        <v>176</v>
      </c>
      <c r="C36" s="186" t="str">
        <f>+IF(BS!D28=0,"",BS!D28)</f>
        <v/>
      </c>
      <c r="D36" s="134" t="str">
        <f>IF(BS!E28=0,"",BS!E28)</f>
        <v/>
      </c>
      <c r="E36" s="127"/>
      <c r="F36" s="134" t="str">
        <f>IF(BS!F28=0,"",BS!F28)</f>
        <v/>
      </c>
      <c r="G36" s="127"/>
      <c r="H36" s="134" t="str">
        <f>IF(BS!G28=0,"",BS!G28)</f>
        <v/>
      </c>
    </row>
    <row r="37" spans="2:8" ht="5.0999999999999996" customHeight="1">
      <c r="B37" s="125"/>
      <c r="C37" s="126"/>
      <c r="D37" s="128"/>
      <c r="E37" s="127"/>
      <c r="F37" s="128"/>
      <c r="G37" s="127"/>
      <c r="H37" s="128"/>
    </row>
    <row r="38" spans="2:8">
      <c r="B38" s="90" t="s">
        <v>220</v>
      </c>
      <c r="C38" s="186" t="str">
        <f>+IF(BS!D29=0,"",BS!D29)</f>
        <v/>
      </c>
      <c r="D38" s="129" t="str">
        <f>IF(BS!E29=0,"",BS!E29)</f>
        <v/>
      </c>
      <c r="E38" s="129"/>
      <c r="F38" s="129" t="str">
        <f>IF(BS!F29=0,"",BS!F29)</f>
        <v/>
      </c>
      <c r="G38" s="129"/>
      <c r="H38" s="129" t="str">
        <f>IF(BS!G29=0,"",BS!G29)</f>
        <v/>
      </c>
    </row>
    <row r="39" spans="2:8">
      <c r="B39" s="48" t="s">
        <v>153</v>
      </c>
      <c r="C39" s="186" t="str">
        <f>+IF(BS!D30=0,"",BS!D30)</f>
        <v/>
      </c>
      <c r="D39" s="131" t="str">
        <f>IF(BS!E30=0,"",BS!E30)</f>
        <v/>
      </c>
      <c r="E39" s="129"/>
      <c r="F39" s="131" t="str">
        <f>IF(BS!F30=0,"",BS!F30)</f>
        <v/>
      </c>
      <c r="G39" s="129"/>
      <c r="H39" s="131" t="str">
        <f>IF(BS!G30=0,"",BS!G30)</f>
        <v/>
      </c>
    </row>
    <row r="40" spans="2:8">
      <c r="B40" s="130" t="s">
        <v>221</v>
      </c>
      <c r="C40" s="186" t="str">
        <f>+IF(BS!D31=0,"",BS!D31)</f>
        <v/>
      </c>
      <c r="D40" s="132" t="str">
        <f>IF(BS!E31=0,"",BS!E31)</f>
        <v/>
      </c>
      <c r="E40" s="129"/>
      <c r="F40" s="132" t="str">
        <f>IF(BS!F31=0,"",BS!F31)</f>
        <v/>
      </c>
      <c r="G40" s="129"/>
      <c r="H40" s="132" t="str">
        <f>IF(BS!G31=0,"",BS!G31)</f>
        <v/>
      </c>
    </row>
    <row r="41" spans="2:8">
      <c r="B41" s="130" t="s">
        <v>177</v>
      </c>
      <c r="C41" s="186" t="str">
        <f>+IF(BS!D32=0,"",BS!D32)</f>
        <v/>
      </c>
      <c r="D41" s="132" t="str">
        <f>IF(BS!E32=0,"",BS!E32)</f>
        <v/>
      </c>
      <c r="E41" s="129"/>
      <c r="F41" s="132" t="str">
        <f>IF(BS!F32=0,"",BS!F32)</f>
        <v/>
      </c>
      <c r="G41" s="129"/>
      <c r="H41" s="132" t="str">
        <f>IF(BS!G32=0,"",BS!G32)</f>
        <v/>
      </c>
    </row>
    <row r="42" spans="2:8">
      <c r="B42" s="130" t="s">
        <v>222</v>
      </c>
      <c r="C42" s="186" t="str">
        <f>+IF(BS!D33=0,"",BS!D33)</f>
        <v/>
      </c>
      <c r="D42" s="132" t="str">
        <f>IF(BS!E33=0,"",BS!E33)</f>
        <v/>
      </c>
      <c r="E42" s="129"/>
      <c r="F42" s="132" t="str">
        <f>IF(BS!F33=0,"",BS!F33)</f>
        <v/>
      </c>
      <c r="G42" s="129"/>
      <c r="H42" s="132" t="str">
        <f>IF(BS!G33=0,"",BS!G33)</f>
        <v/>
      </c>
    </row>
    <row r="43" spans="2:8">
      <c r="B43" s="130" t="s">
        <v>223</v>
      </c>
      <c r="C43" s="186" t="str">
        <f>+IF(BS!D34=0,"",BS!D34)</f>
        <v/>
      </c>
      <c r="D43" s="133" t="str">
        <f>IF(BS!E34=0,"",BS!E34)</f>
        <v/>
      </c>
      <c r="E43" s="129"/>
      <c r="F43" s="133" t="str">
        <f>IF(BS!F34=0,"",BS!F34)</f>
        <v/>
      </c>
      <c r="G43" s="129"/>
      <c r="H43" s="133" t="str">
        <f>IF(BS!G34=0,"",BS!G34)</f>
        <v/>
      </c>
    </row>
    <row r="44" spans="2:8">
      <c r="B44" s="130" t="s">
        <v>224</v>
      </c>
      <c r="C44" s="186" t="str">
        <f>+IF(BS!D35=0,"",BS!D35)</f>
        <v/>
      </c>
      <c r="D44" s="133" t="str">
        <f>IF(BS!E35=0,"",BS!E35)</f>
        <v/>
      </c>
      <c r="E44" s="129"/>
      <c r="F44" s="133" t="str">
        <f>IF(BS!F35=0,"",BS!F35)</f>
        <v/>
      </c>
      <c r="G44" s="129"/>
      <c r="H44" s="133" t="str">
        <f>IF(BS!G35=0,"",BS!G35)</f>
        <v/>
      </c>
    </row>
    <row r="45" spans="2:8">
      <c r="B45" s="130" t="s">
        <v>225</v>
      </c>
      <c r="C45" s="186" t="str">
        <f>+IF(BS!D36=0,"",BS!D36)</f>
        <v/>
      </c>
      <c r="D45" s="133" t="str">
        <f>IF(BS!E36=0,"",BS!E36)</f>
        <v/>
      </c>
      <c r="E45" s="129"/>
      <c r="F45" s="133" t="str">
        <f>IF(BS!F36=0,"",BS!F36)</f>
        <v/>
      </c>
      <c r="G45" s="129"/>
      <c r="H45" s="133" t="str">
        <f>IF(BS!G36=0,"",BS!G36)</f>
        <v/>
      </c>
    </row>
    <row r="46" spans="2:8">
      <c r="B46" s="130" t="s">
        <v>154</v>
      </c>
      <c r="C46" s="186" t="str">
        <f>+IF(BS!D37=0,"",BS!D37)</f>
        <v/>
      </c>
      <c r="D46" s="133" t="str">
        <f>IF(BS!E37=0,"",BS!E37)</f>
        <v/>
      </c>
      <c r="E46" s="129"/>
      <c r="F46" s="133" t="str">
        <f>IF(BS!F37=0,"",BS!F37)</f>
        <v/>
      </c>
      <c r="G46" s="129"/>
      <c r="H46" s="133" t="str">
        <f>IF(BS!G37=0,"",BS!G37)</f>
        <v/>
      </c>
    </row>
    <row r="47" spans="2:8">
      <c r="B47" s="130" t="s">
        <v>92</v>
      </c>
      <c r="C47" s="186" t="str">
        <f>+IF(BS!D38=0,"",BS!D38)</f>
        <v/>
      </c>
      <c r="D47" s="134" t="str">
        <f>IF(BS!E38=0,"",BS!E38)</f>
        <v/>
      </c>
      <c r="E47" s="128"/>
      <c r="F47" s="134" t="str">
        <f>IF(BS!F38=0,"",BS!F38)</f>
        <v/>
      </c>
      <c r="G47" s="128"/>
      <c r="H47" s="134" t="str">
        <f>IF(BS!G38=0,"",BS!G38)</f>
        <v/>
      </c>
    </row>
    <row r="48" spans="2:8" ht="5.0999999999999996" customHeight="1">
      <c r="B48" s="130"/>
      <c r="D48" s="128"/>
      <c r="E48" s="128"/>
      <c r="F48" s="128"/>
      <c r="G48" s="128"/>
      <c r="H48" s="128"/>
    </row>
    <row r="49" spans="2:8">
      <c r="B49" s="130" t="s">
        <v>226</v>
      </c>
      <c r="C49" s="186" t="str">
        <f>+IF(BS!D39=0,"",BS!D39)</f>
        <v/>
      </c>
      <c r="D49" s="129" t="str">
        <f>IF(BS!E39=0,"",BS!E39)</f>
        <v/>
      </c>
      <c r="E49" s="129"/>
      <c r="F49" s="129" t="str">
        <f>IF(BS!F39=0,"",BS!F39)</f>
        <v/>
      </c>
      <c r="G49" s="129"/>
      <c r="H49" s="129" t="str">
        <f>IF(BS!G39=0,"",BS!G39)</f>
        <v/>
      </c>
    </row>
    <row r="50" spans="2:8">
      <c r="B50" s="125" t="s">
        <v>227</v>
      </c>
      <c r="C50" s="126" t="str">
        <f>IF(BS!D40=0,"",BS!D40)</f>
        <v/>
      </c>
      <c r="D50" s="131" t="str">
        <f>IF(BS!E40=0,"",BS!E40)</f>
        <v/>
      </c>
      <c r="E50" s="129"/>
      <c r="F50" s="131" t="str">
        <f>IF(BS!F40=0,"",BS!F40)</f>
        <v/>
      </c>
      <c r="G50" s="129"/>
      <c r="H50" s="131" t="str">
        <f>IF(BS!G40=0,"",BS!G40)</f>
        <v/>
      </c>
    </row>
    <row r="51" spans="2:8">
      <c r="B51" s="125" t="s">
        <v>178</v>
      </c>
      <c r="C51" s="126" t="str">
        <f>IF(BS!D41=0,"",BS!D41)</f>
        <v/>
      </c>
      <c r="D51" s="132" t="str">
        <f>IF(BS!E41=0,"",BS!E41)</f>
        <v/>
      </c>
      <c r="E51" s="129"/>
      <c r="F51" s="132" t="str">
        <f>IF(BS!F41=0,"",BS!F41)</f>
        <v/>
      </c>
      <c r="G51" s="129"/>
      <c r="H51" s="132" t="str">
        <f>IF(BS!G41=0,"",BS!G41)</f>
        <v/>
      </c>
    </row>
    <row r="52" spans="2:8">
      <c r="B52" s="130" t="s">
        <v>179</v>
      </c>
      <c r="C52" s="186" t="str">
        <f>IF(BS!D42=0,"",BS!D42)</f>
        <v/>
      </c>
      <c r="D52" s="132" t="str">
        <f>IF(BS!E42=0,"",BS!E42)</f>
        <v/>
      </c>
      <c r="E52" s="129"/>
      <c r="F52" s="132" t="str">
        <f>IF(BS!F42=0,"",BS!F42)</f>
        <v/>
      </c>
      <c r="G52" s="129"/>
      <c r="H52" s="132" t="str">
        <f>IF(BS!G42=0,"",BS!G42)</f>
        <v/>
      </c>
    </row>
    <row r="53" spans="2:8">
      <c r="B53" s="130" t="s">
        <v>482</v>
      </c>
      <c r="C53" s="186" t="str">
        <f>IF(BS!D43=0,"",BS!D43)</f>
        <v/>
      </c>
      <c r="D53" s="132" t="str">
        <f>IF(BS!E43=0,"",BS!E43)</f>
        <v/>
      </c>
      <c r="E53" s="129"/>
      <c r="F53" s="132" t="str">
        <f>IF(BS!F43=0,"",BS!F43)</f>
        <v/>
      </c>
      <c r="G53" s="129"/>
      <c r="H53" s="132" t="str">
        <f>IF(BS!G43=0,"",BS!G43)</f>
        <v/>
      </c>
    </row>
    <row r="54" spans="2:8">
      <c r="B54" s="125" t="s">
        <v>180</v>
      </c>
      <c r="C54" s="126" t="str">
        <f>IF(BS!D44=0,"",BS!D44)</f>
        <v/>
      </c>
      <c r="D54" s="133" t="str">
        <f>IF(BS!E44=0,"",BS!E44)</f>
        <v/>
      </c>
      <c r="E54" s="129"/>
      <c r="F54" s="133" t="str">
        <f>IF(BS!F44=0,"",BS!F44)</f>
        <v/>
      </c>
      <c r="G54" s="129"/>
      <c r="H54" s="133" t="str">
        <f>IF(BS!G44=0,"",BS!G44)</f>
        <v/>
      </c>
    </row>
    <row r="55" spans="2:8">
      <c r="B55" s="125" t="s">
        <v>181</v>
      </c>
      <c r="C55" s="186" t="str">
        <f>IF(BS!D45=0,"",BS!D45)</f>
        <v/>
      </c>
      <c r="D55" s="133" t="str">
        <f>IF(BS!E45=0,"",BS!E45)</f>
        <v/>
      </c>
      <c r="E55" s="129"/>
      <c r="F55" s="133" t="str">
        <f>IF(BS!F45=0,"",BS!F45)</f>
        <v/>
      </c>
      <c r="G55" s="129"/>
      <c r="H55" s="133" t="str">
        <f>IF(BS!G45=0,"",BS!G45)</f>
        <v/>
      </c>
    </row>
    <row r="56" spans="2:8">
      <c r="B56" s="125" t="s">
        <v>228</v>
      </c>
      <c r="C56" s="126" t="str">
        <f>IF(BS!D46=0,"",BS!D46)</f>
        <v/>
      </c>
      <c r="D56" s="134" t="str">
        <f>IF(BS!E46=0,"",BS!E46)</f>
        <v/>
      </c>
      <c r="E56" s="129"/>
      <c r="F56" s="134" t="str">
        <f>IF(BS!F46=0,"",BS!F46)</f>
        <v/>
      </c>
      <c r="G56" s="129"/>
      <c r="H56" s="134" t="str">
        <f>IF(BS!G46=0,"",BS!G46)</f>
        <v/>
      </c>
    </row>
    <row r="57" spans="2:8" ht="5.0999999999999996" customHeight="1">
      <c r="B57" s="125"/>
      <c r="C57" s="126"/>
      <c r="D57" s="129"/>
      <c r="E57" s="129"/>
      <c r="F57" s="129"/>
      <c r="G57" s="129"/>
      <c r="H57" s="129"/>
    </row>
    <row r="58" spans="2:8">
      <c r="B58" s="125" t="s">
        <v>5</v>
      </c>
      <c r="C58" s="186" t="str">
        <f>IF(BS!D47=0,"",BS!D47)</f>
        <v/>
      </c>
      <c r="D58" s="129" t="str">
        <f>IF(BS!E47=0,"",BS!E47)</f>
        <v/>
      </c>
      <c r="E58" s="129"/>
      <c r="F58" s="129" t="str">
        <f>IF(BS!F47=0,"",BS!F47)</f>
        <v/>
      </c>
      <c r="G58" s="129"/>
      <c r="H58" s="129">
        <f>IF(BS!G47=0,"",BS!G47)</f>
        <v>2624</v>
      </c>
    </row>
    <row r="59" spans="2:8" ht="5.0999999999999996" customHeight="1">
      <c r="B59" s="125"/>
      <c r="D59" s="128"/>
      <c r="E59" s="128"/>
      <c r="F59" s="128"/>
      <c r="G59" s="128"/>
      <c r="H59" s="128"/>
    </row>
    <row r="60" spans="2:8">
      <c r="B60" s="130" t="s">
        <v>118</v>
      </c>
      <c r="C60" s="186" t="str">
        <f>IF(BS!D48=0,"",BS!D48)</f>
        <v/>
      </c>
      <c r="D60" s="128">
        <f>IF(BS!E48=0,"",BS!E48)</f>
        <v>128651</v>
      </c>
      <c r="E60" s="128"/>
      <c r="F60" s="128">
        <f>IF(BS!F48=0,"",BS!F48)</f>
        <v>100539</v>
      </c>
      <c r="G60" s="128"/>
      <c r="H60" s="128">
        <f>IF(BS!G48=0,"",BS!G48)</f>
        <v>94545</v>
      </c>
    </row>
    <row r="61" spans="2:8" ht="5.0999999999999996" customHeight="1">
      <c r="B61" s="130"/>
      <c r="D61" s="128"/>
      <c r="E61" s="128"/>
      <c r="F61" s="128"/>
      <c r="G61" s="128"/>
      <c r="H61" s="128"/>
    </row>
    <row r="62" spans="2:8">
      <c r="B62" s="130" t="s">
        <v>94</v>
      </c>
      <c r="C62" s="186" t="str">
        <f>IF(BS!D49=0,"",BS!D49)</f>
        <v>16</v>
      </c>
      <c r="D62" s="128">
        <f>IF(BS!E49=0,"",BS!E49)</f>
        <v>10191</v>
      </c>
      <c r="E62" s="128"/>
      <c r="F62" s="128">
        <f>IF(BS!F49=0,"",BS!F49)</f>
        <v>5787</v>
      </c>
      <c r="G62" s="128"/>
      <c r="H62" s="128">
        <f>IF(BS!G49=0,"",BS!G49)</f>
        <v>7392</v>
      </c>
    </row>
    <row r="63" spans="2:8">
      <c r="B63" s="130" t="s">
        <v>229</v>
      </c>
      <c r="C63" s="186" t="str">
        <f>IF(BS!D50=0,"",BS!D50)</f>
        <v/>
      </c>
      <c r="D63" s="131">
        <f>IF(BS!E50=0,"",BS!E50)</f>
        <v>5097</v>
      </c>
      <c r="E63" s="128"/>
      <c r="F63" s="131">
        <f>IF(BS!F50=0,"",BS!F50)</f>
        <v>5734</v>
      </c>
      <c r="G63" s="128"/>
      <c r="H63" s="131">
        <f>IF(BS!G50=0,"",BS!G50)</f>
        <v>7160</v>
      </c>
    </row>
    <row r="64" spans="2:8">
      <c r="B64" s="130" t="s">
        <v>230</v>
      </c>
      <c r="C64" s="186" t="str">
        <f>IF(BS!D51=0,"",BS!D51)</f>
        <v/>
      </c>
      <c r="D64" s="132" t="str">
        <f>IF(BS!E51=0,"",BS!E51)</f>
        <v/>
      </c>
      <c r="E64" s="128"/>
      <c r="F64" s="132" t="str">
        <f>IF(BS!F51=0,"",BS!F51)</f>
        <v/>
      </c>
      <c r="G64" s="128"/>
      <c r="H64" s="132" t="str">
        <f>IF(BS!G51=0,"",BS!G51)</f>
        <v/>
      </c>
    </row>
    <row r="65" spans="2:8">
      <c r="B65" s="130" t="s">
        <v>138</v>
      </c>
      <c r="C65" s="186" t="str">
        <f>IF(BS!D52=0,"",BS!D52)</f>
        <v/>
      </c>
      <c r="D65" s="132" t="str">
        <f>IF(BS!E52=0,"",BS!E52)</f>
        <v/>
      </c>
      <c r="E65" s="128"/>
      <c r="F65" s="132" t="str">
        <f>IF(BS!F52=0,"",BS!F52)</f>
        <v/>
      </c>
      <c r="G65" s="128"/>
      <c r="H65" s="132" t="str">
        <f>IF(BS!G52=0,"",BS!G52)</f>
        <v/>
      </c>
    </row>
    <row r="66" spans="2:8">
      <c r="B66" s="130" t="s">
        <v>139</v>
      </c>
      <c r="C66" s="186" t="str">
        <f>IF(BS!D53=0,"",BS!D53)</f>
        <v/>
      </c>
      <c r="D66" s="132" t="str">
        <f>IF(BS!E53=0,"",BS!E53)</f>
        <v/>
      </c>
      <c r="E66" s="128"/>
      <c r="F66" s="132" t="str">
        <f>IF(BS!F53=0,"",BS!F53)</f>
        <v/>
      </c>
      <c r="G66" s="128"/>
      <c r="H66" s="132" t="str">
        <f>IF(BS!G53=0,"",BS!G53)</f>
        <v/>
      </c>
    </row>
    <row r="67" spans="2:8">
      <c r="B67" s="130" t="s">
        <v>155</v>
      </c>
      <c r="C67" s="186" t="str">
        <f>IF(BS!D54=0,"",BS!D54)</f>
        <v/>
      </c>
      <c r="D67" s="133">
        <f>IF(BS!E54=0,"",BS!E54)</f>
        <v>2904</v>
      </c>
      <c r="E67" s="128"/>
      <c r="F67" s="133" t="str">
        <f>IF(BS!F54=0,"",BS!F54)</f>
        <v/>
      </c>
      <c r="G67" s="128"/>
      <c r="H67" s="133" t="str">
        <f>IF(BS!G54=0,"",BS!G54)</f>
        <v/>
      </c>
    </row>
    <row r="68" spans="2:8">
      <c r="B68" s="130" t="s">
        <v>182</v>
      </c>
      <c r="C68" s="186" t="str">
        <f>IF(BS!D55=0,"",BS!D55)</f>
        <v/>
      </c>
      <c r="D68" s="134">
        <f>IF(BS!E55=0,"",BS!E55)</f>
        <v>2190</v>
      </c>
      <c r="E68" s="128"/>
      <c r="F68" s="134">
        <f>IF(BS!F55=0,"",BS!F55)</f>
        <v>53</v>
      </c>
      <c r="G68" s="128"/>
      <c r="H68" s="134">
        <f>IF(BS!G55=0,"",BS!G55)</f>
        <v>232</v>
      </c>
    </row>
    <row r="69" spans="2:8" ht="5.0999999999999996" customHeight="1">
      <c r="B69" s="130"/>
      <c r="D69" s="128"/>
      <c r="E69" s="128"/>
      <c r="F69" s="128"/>
      <c r="G69" s="128"/>
      <c r="H69" s="128"/>
    </row>
    <row r="70" spans="2:8">
      <c r="B70" s="130" t="s">
        <v>231</v>
      </c>
      <c r="C70" s="186" t="str">
        <f>IF(BS!D56=0,"",BS!D56)</f>
        <v>17</v>
      </c>
      <c r="D70" s="129">
        <f>IF(BS!E56=0,"",BS!E56)</f>
        <v>27101</v>
      </c>
      <c r="E70" s="129"/>
      <c r="F70" s="129">
        <f>IF(BS!F56=0,"",BS!F56)</f>
        <v>27398</v>
      </c>
      <c r="G70" s="129"/>
      <c r="H70" s="129">
        <f>IF(BS!G56=0,"",BS!G56)</f>
        <v>25223</v>
      </c>
    </row>
    <row r="71" spans="2:8">
      <c r="B71" s="130" t="s">
        <v>183</v>
      </c>
      <c r="C71" s="186" t="str">
        <f>IF(BS!D57=0,"",BS!D57)</f>
        <v/>
      </c>
      <c r="D71" s="131" t="str">
        <f>IF(BS!E57=0,"",BS!E57)</f>
        <v/>
      </c>
      <c r="E71" s="129"/>
      <c r="F71" s="131" t="str">
        <f>IF(BS!F57=0,"",BS!F57)</f>
        <v/>
      </c>
      <c r="G71" s="129"/>
      <c r="H71" s="131" t="str">
        <f>IF(BS!G57=0,"",BS!G57)</f>
        <v/>
      </c>
    </row>
    <row r="72" spans="2:8">
      <c r="B72" s="130" t="s">
        <v>184</v>
      </c>
      <c r="C72" s="186" t="str">
        <f>IF(BS!D58=0,"",BS!D58)</f>
        <v/>
      </c>
      <c r="D72" s="132" t="str">
        <f>IF(BS!E58=0,"",BS!E58)</f>
        <v/>
      </c>
      <c r="E72" s="129"/>
      <c r="F72" s="132" t="str">
        <f>IF(BS!F58=0,"",BS!F58)</f>
        <v/>
      </c>
      <c r="G72" s="129"/>
      <c r="H72" s="132" t="str">
        <f>IF(BS!G58=0,"",BS!G58)</f>
        <v/>
      </c>
    </row>
    <row r="73" spans="2:8">
      <c r="B73" s="130" t="s">
        <v>232</v>
      </c>
      <c r="C73" s="186" t="str">
        <f>IF(BS!D59=0,"",BS!D59)</f>
        <v/>
      </c>
      <c r="D73" s="132">
        <f>IF(BS!E59=0,"",BS!E59)</f>
        <v>856</v>
      </c>
      <c r="E73" s="129"/>
      <c r="F73" s="132">
        <f>IF(BS!F59=0,"",BS!F59)</f>
        <v>290</v>
      </c>
      <c r="G73" s="129"/>
      <c r="H73" s="132">
        <f>IF(BS!G59=0,"",BS!G59)</f>
        <v>3503</v>
      </c>
    </row>
    <row r="74" spans="2:8">
      <c r="B74" s="130" t="s">
        <v>233</v>
      </c>
      <c r="C74" s="186" t="str">
        <f>IF(BS!D60=0,"",BS!D60)</f>
        <v/>
      </c>
      <c r="D74" s="132" t="str">
        <f>IF(BS!E60=0,"",BS!E60)</f>
        <v/>
      </c>
      <c r="E74" s="129"/>
      <c r="F74" s="132" t="str">
        <f>IF(BS!F60=0,"",BS!F60)</f>
        <v/>
      </c>
      <c r="G74" s="129"/>
      <c r="H74" s="132" t="str">
        <f>IF(BS!G60=0,"",BS!G60)</f>
        <v/>
      </c>
    </row>
    <row r="75" spans="2:8">
      <c r="B75" s="130" t="s">
        <v>77</v>
      </c>
      <c r="C75" s="186" t="str">
        <f>IF(BS!D61=0,"",BS!D61)</f>
        <v/>
      </c>
      <c r="D75" s="133">
        <f>IF(BS!E61=0,"",BS!E61)</f>
        <v>26245</v>
      </c>
      <c r="E75" s="129"/>
      <c r="F75" s="133">
        <f>IF(BS!F61=0,"",BS!F61)</f>
        <v>27108</v>
      </c>
      <c r="G75" s="129"/>
      <c r="H75" s="133">
        <f>IF(BS!G61=0,"",BS!G61)</f>
        <v>21720</v>
      </c>
    </row>
    <row r="76" spans="2:8">
      <c r="B76" s="130" t="s">
        <v>78</v>
      </c>
      <c r="C76" s="186" t="str">
        <f>IF(BS!D62=0,"",BS!D62)</f>
        <v/>
      </c>
      <c r="D76" s="133" t="str">
        <f>IF(BS!E62=0,"",BS!E62)</f>
        <v/>
      </c>
      <c r="E76" s="129"/>
      <c r="F76" s="133" t="str">
        <f>IF(BS!F62=0,"",BS!F62)</f>
        <v/>
      </c>
      <c r="G76" s="129"/>
      <c r="H76" s="133" t="str">
        <f>IF(BS!G62=0,"",BS!G62)</f>
        <v/>
      </c>
    </row>
    <row r="77" spans="2:8">
      <c r="B77" s="130" t="s">
        <v>185</v>
      </c>
      <c r="C77" s="186" t="str">
        <f>IF(BS!D63=0,"",BS!D63)</f>
        <v/>
      </c>
      <c r="D77" s="134" t="str">
        <f>IF(BS!E63=0,"",BS!E63)</f>
        <v/>
      </c>
      <c r="E77" s="129"/>
      <c r="F77" s="134" t="str">
        <f>IF(BS!F63=0,"",BS!F63)</f>
        <v/>
      </c>
      <c r="G77" s="129"/>
      <c r="H77" s="134" t="str">
        <f>IF(BS!G63=0,"",BS!G63)</f>
        <v/>
      </c>
    </row>
    <row r="78" spans="2:8" ht="5.0999999999999996" customHeight="1">
      <c r="B78" s="130"/>
      <c r="D78" s="128"/>
      <c r="E78" s="129"/>
      <c r="F78" s="128"/>
      <c r="G78" s="129"/>
      <c r="H78" s="128"/>
    </row>
    <row r="79" spans="2:8">
      <c r="B79" s="130" t="s">
        <v>234</v>
      </c>
      <c r="C79" s="186" t="str">
        <f>IF(BS!D64=0,"",BS!D64)</f>
        <v/>
      </c>
      <c r="D79" s="129" t="str">
        <f>IF(BS!E64=0,"",BS!E64)</f>
        <v/>
      </c>
      <c r="E79" s="129"/>
      <c r="F79" s="129" t="str">
        <f>IF(BS!F64=0,"",BS!F64)</f>
        <v/>
      </c>
      <c r="G79" s="129"/>
      <c r="H79" s="129" t="str">
        <f>IF(BS!G64=0,"",BS!G64)</f>
        <v/>
      </c>
    </row>
    <row r="80" spans="2:8" ht="5.0999999999999996" customHeight="1">
      <c r="B80" s="130"/>
      <c r="D80" s="129"/>
      <c r="E80" s="129"/>
      <c r="F80" s="129"/>
      <c r="G80" s="129"/>
      <c r="H80" s="129"/>
    </row>
    <row r="81" spans="2:8">
      <c r="B81" s="130" t="s">
        <v>235</v>
      </c>
      <c r="C81" s="186" t="str">
        <f>IF(BS!D65=0,"",BS!D65)</f>
        <v/>
      </c>
      <c r="D81" s="127">
        <f>IF(BS!E65=0,"",BS!E65)</f>
        <v>92</v>
      </c>
      <c r="E81" s="127"/>
      <c r="F81" s="127">
        <f>IF(BS!F65=0,"",BS!F65)</f>
        <v>687</v>
      </c>
      <c r="G81" s="127"/>
      <c r="H81" s="127">
        <f>IF(BS!G65=0,"",BS!G65)</f>
        <v>612</v>
      </c>
    </row>
    <row r="82" spans="2:8" ht="5.0999999999999996" customHeight="1">
      <c r="B82" s="130"/>
      <c r="D82" s="127"/>
      <c r="E82" s="127"/>
      <c r="F82" s="127"/>
      <c r="G82" s="127"/>
      <c r="H82" s="127"/>
    </row>
    <row r="83" spans="2:8">
      <c r="B83" s="130" t="s">
        <v>236</v>
      </c>
      <c r="C83" s="186" t="str">
        <f>IF(BS!D66=0,"",BS!D66)</f>
        <v/>
      </c>
      <c r="D83" s="129" t="str">
        <f>IF(BS!E66=0,"",BS!E66)</f>
        <v/>
      </c>
      <c r="E83" s="129"/>
      <c r="F83" s="129" t="str">
        <f>IF(BS!F66=0,"",BS!F66)</f>
        <v/>
      </c>
      <c r="G83" s="129"/>
      <c r="H83" s="129" t="str">
        <f>IF(BS!G66=0,"",BS!G66)</f>
        <v/>
      </c>
    </row>
    <row r="84" spans="2:8" ht="5.0999999999999996" customHeight="1">
      <c r="B84" s="130"/>
      <c r="D84" s="129"/>
      <c r="E84" s="129"/>
      <c r="F84" s="129"/>
      <c r="G84" s="129"/>
      <c r="H84" s="129"/>
    </row>
    <row r="85" spans="2:8">
      <c r="B85" s="130" t="s">
        <v>237</v>
      </c>
      <c r="C85" s="186" t="str">
        <f>IF(BS!D67=0,"",BS!D67)</f>
        <v>18</v>
      </c>
      <c r="D85" s="129">
        <f>IF(BS!E67=0,"",BS!E67)</f>
        <v>24325</v>
      </c>
      <c r="E85" s="129"/>
      <c r="F85" s="129">
        <f>IF(BS!F67=0,"",BS!F67)</f>
        <v>2419</v>
      </c>
      <c r="G85" s="129"/>
      <c r="H85" s="129">
        <f>IF(BS!G67=0,"",BS!G67)</f>
        <v>20636</v>
      </c>
    </row>
    <row r="86" spans="2:8">
      <c r="B86" s="130" t="s">
        <v>186</v>
      </c>
      <c r="C86" s="186" t="str">
        <f>IF(BS!D68=0,"",BS!D68)</f>
        <v/>
      </c>
      <c r="D86" s="131" t="str">
        <f>IF(BS!E68=0,"",BS!E68)</f>
        <v/>
      </c>
      <c r="E86" s="129"/>
      <c r="F86" s="131" t="str">
        <f>IF(BS!F68=0,"",BS!F68)</f>
        <v/>
      </c>
      <c r="G86" s="129"/>
      <c r="H86" s="131" t="str">
        <f>IF(BS!G68=0,"",BS!G68)</f>
        <v/>
      </c>
    </row>
    <row r="87" spans="2:8">
      <c r="B87" s="130" t="s">
        <v>238</v>
      </c>
      <c r="C87" s="186" t="str">
        <f>IF(BS!D69=0,"",BS!D69)</f>
        <v/>
      </c>
      <c r="D87" s="132" t="str">
        <f>IF(BS!E69=0,"",BS!E69)</f>
        <v/>
      </c>
      <c r="E87" s="129"/>
      <c r="F87" s="132" t="str">
        <f>IF(BS!F69=0,"",BS!F69)</f>
        <v/>
      </c>
      <c r="G87" s="129"/>
      <c r="H87" s="132" t="str">
        <f>IF(BS!G69=0,"",BS!G69)</f>
        <v/>
      </c>
    </row>
    <row r="88" spans="2:8">
      <c r="B88" s="130" t="s">
        <v>187</v>
      </c>
      <c r="C88" s="186" t="str">
        <f>IF(BS!D70=0,"",BS!D70)</f>
        <v/>
      </c>
      <c r="D88" s="132" t="str">
        <f>IF(BS!E70=0,"",BS!E70)</f>
        <v/>
      </c>
      <c r="E88" s="129"/>
      <c r="F88" s="132" t="str">
        <f>IF(BS!F70=0,"",BS!F70)</f>
        <v/>
      </c>
      <c r="G88" s="129"/>
      <c r="H88" s="132" t="str">
        <f>IF(BS!G70=0,"",BS!G70)</f>
        <v/>
      </c>
    </row>
    <row r="89" spans="2:8">
      <c r="B89" s="130" t="s">
        <v>188</v>
      </c>
      <c r="C89" s="186" t="str">
        <f>IF(BS!D71=0,"",BS!D71)</f>
        <v/>
      </c>
      <c r="D89" s="132" t="str">
        <f>IF(BS!E71=0,"",BS!E71)</f>
        <v/>
      </c>
      <c r="E89" s="129"/>
      <c r="F89" s="132" t="str">
        <f>IF(BS!F71=0,"",BS!F71)</f>
        <v/>
      </c>
      <c r="G89" s="129"/>
      <c r="H89" s="132" t="str">
        <f>IF(BS!G71=0,"",BS!G71)</f>
        <v/>
      </c>
    </row>
    <row r="90" spans="2:8">
      <c r="B90" s="130" t="s">
        <v>137</v>
      </c>
      <c r="C90" s="186" t="str">
        <f>IF(BS!D72=0,"",BS!D72)</f>
        <v/>
      </c>
      <c r="D90" s="134">
        <f>IF(BS!E72=0,"",BS!E72)</f>
        <v>24325</v>
      </c>
      <c r="E90" s="129"/>
      <c r="F90" s="134">
        <f>IF(BS!F72=0,"",BS!F72)</f>
        <v>2419</v>
      </c>
      <c r="G90" s="129"/>
      <c r="H90" s="134">
        <f>IF(BS!G72=0,"",BS!G72)</f>
        <v>20636</v>
      </c>
    </row>
    <row r="91" spans="2:8" ht="5.0999999999999996" customHeight="1">
      <c r="B91" s="130"/>
      <c r="D91" s="128"/>
      <c r="E91" s="129"/>
      <c r="F91" s="128"/>
      <c r="G91" s="129"/>
      <c r="H91" s="128"/>
    </row>
    <row r="92" spans="2:8">
      <c r="B92" s="130" t="s">
        <v>239</v>
      </c>
      <c r="C92" s="186" t="str">
        <f>IF(BS!D73=0,"",BS!D73)</f>
        <v>19</v>
      </c>
      <c r="D92" s="129">
        <f>IF(BS!E73=0,"",BS!E73)</f>
        <v>63278</v>
      </c>
      <c r="E92" s="129"/>
      <c r="F92" s="129">
        <f>IF(BS!F73=0,"",BS!F73)</f>
        <v>59699</v>
      </c>
      <c r="G92" s="129"/>
      <c r="H92" s="129">
        <f>IF(BS!G73=0,"",BS!G73)</f>
        <v>35053</v>
      </c>
    </row>
    <row r="93" spans="2:8" ht="5.0999999999999996" customHeight="1">
      <c r="B93" s="130"/>
      <c r="D93" s="129"/>
      <c r="E93" s="129"/>
      <c r="F93" s="129"/>
      <c r="G93" s="129"/>
      <c r="H93" s="129"/>
    </row>
    <row r="94" spans="2:8">
      <c r="B94" s="130" t="s">
        <v>240</v>
      </c>
      <c r="C94" s="186" t="str">
        <f>IF(BS!D74=0,"",BS!D74)</f>
        <v>20</v>
      </c>
      <c r="D94" s="129">
        <f>IF(BS!E74=0,"",BS!E74)</f>
        <v>1173</v>
      </c>
      <c r="E94" s="129"/>
      <c r="F94" s="129">
        <f>IF(BS!F74=0,"",BS!F74)</f>
        <v>1278</v>
      </c>
      <c r="G94" s="129"/>
      <c r="H94" s="129">
        <f>IF(BS!G74=0,"",BS!G74)</f>
        <v>1113</v>
      </c>
    </row>
    <row r="95" spans="2:8" ht="5.0999999999999996" customHeight="1">
      <c r="B95" s="130"/>
      <c r="D95" s="129"/>
      <c r="E95" s="129"/>
      <c r="F95" s="129"/>
      <c r="G95" s="129"/>
      <c r="H95" s="129"/>
    </row>
    <row r="96" spans="2:8">
      <c r="B96" s="130" t="s">
        <v>241</v>
      </c>
      <c r="C96" s="186" t="str">
        <f>IF(BS!D75=0,"",BS!D75)</f>
        <v>21</v>
      </c>
      <c r="D96" s="129">
        <f>IF(BS!E75=0,"",BS!E75)</f>
        <v>2491</v>
      </c>
      <c r="E96" s="129"/>
      <c r="F96" s="129">
        <f>IF(BS!F75=0,"",BS!F75)</f>
        <v>3271</v>
      </c>
      <c r="G96" s="129"/>
      <c r="H96" s="129">
        <f>IF(BS!G75=0,"",BS!G75)</f>
        <v>4516</v>
      </c>
    </row>
    <row r="97" spans="2:8" ht="5.0999999999999996" customHeight="1">
      <c r="B97" s="130"/>
      <c r="D97" s="129"/>
      <c r="E97" s="129"/>
      <c r="F97" s="129"/>
      <c r="G97" s="129"/>
      <c r="H97" s="129"/>
    </row>
    <row r="98" spans="2:8">
      <c r="B98" s="130" t="s">
        <v>242</v>
      </c>
      <c r="C98" s="186" t="str">
        <f>IF(BS!D76=0,"",BS!D76)</f>
        <v/>
      </c>
      <c r="D98" s="135">
        <f>IF(BS!E76=0,"",BS!E76)</f>
        <v>163782</v>
      </c>
      <c r="E98" s="129"/>
      <c r="F98" s="135">
        <f>IF(BS!F76=0,"",BS!F76)</f>
        <v>136955</v>
      </c>
      <c r="G98" s="129"/>
      <c r="H98" s="135">
        <f>IF(BS!G76=0,"",BS!G76)</f>
        <v>142943</v>
      </c>
    </row>
    <row r="99" spans="2:8" ht="5.0999999999999996" customHeight="1">
      <c r="B99" s="130"/>
      <c r="D99" s="129"/>
      <c r="E99" s="129"/>
      <c r="F99" s="129"/>
      <c r="G99" s="129"/>
      <c r="H99" s="129"/>
    </row>
    <row r="100" spans="2:8">
      <c r="B100" s="130" t="s">
        <v>95</v>
      </c>
      <c r="C100" s="186" t="str">
        <f>IF(BS!D77=0,"",BS!D77)</f>
        <v/>
      </c>
      <c r="D100" s="129">
        <f>IF(BS!E77=0,"",BS!E77)</f>
        <v>988</v>
      </c>
      <c r="E100" s="129"/>
      <c r="F100" s="129">
        <f>IF(BS!F77=0,"",BS!F77)</f>
        <v>988</v>
      </c>
      <c r="G100" s="129"/>
      <c r="H100" s="129">
        <f>IF(BS!G77=0,"",BS!G77)</f>
        <v>988</v>
      </c>
    </row>
    <row r="101" spans="2:8" ht="16.5" customHeight="1">
      <c r="B101" s="130"/>
      <c r="D101" s="128"/>
      <c r="E101" s="128"/>
      <c r="F101" s="128"/>
      <c r="G101" s="128"/>
      <c r="H101" s="128"/>
    </row>
    <row r="102" spans="2:8" ht="5.0999999999999996" customHeight="1">
      <c r="B102" s="130"/>
      <c r="D102" s="128"/>
      <c r="E102" s="128"/>
      <c r="F102" s="128"/>
      <c r="G102" s="128"/>
      <c r="H102" s="128"/>
    </row>
    <row r="103" spans="2:8">
      <c r="B103" s="130" t="s">
        <v>121</v>
      </c>
      <c r="C103" s="186" t="str">
        <f>IF(BS!D80=0,"",BS!D80)</f>
        <v/>
      </c>
      <c r="D103" s="129" t="str">
        <f>IF(BS!E80=0,"",BS!E80)</f>
        <v/>
      </c>
      <c r="E103" s="129"/>
      <c r="F103" s="129" t="str">
        <f>IF(BS!F80=0,"",BS!F80)</f>
        <v/>
      </c>
      <c r="G103" s="129"/>
      <c r="H103" s="129" t="str">
        <f>IF(BS!G80=0,"",BS!G80)</f>
        <v/>
      </c>
    </row>
    <row r="104" spans="2:8" ht="5.0999999999999996" customHeight="1">
      <c r="B104" s="130"/>
      <c r="D104" s="129"/>
      <c r="E104" s="129"/>
      <c r="F104" s="129"/>
      <c r="G104" s="129"/>
      <c r="H104" s="129"/>
    </row>
    <row r="105" spans="2:8">
      <c r="B105" s="130" t="s">
        <v>87</v>
      </c>
      <c r="C105" s="186" t="str">
        <f>IF(BS!D81=0,"",BS!D81)</f>
        <v>24</v>
      </c>
      <c r="D105" s="129">
        <f>IF(BS!E81=0,"",BS!E81)</f>
        <v>46410</v>
      </c>
      <c r="E105" s="129"/>
      <c r="F105" s="129">
        <f>IF(BS!F81=0,"",BS!F81)</f>
        <v>46410</v>
      </c>
      <c r="G105" s="129"/>
      <c r="H105" s="129">
        <f>IF(BS!G81=0,"",BS!G81)</f>
        <v>46410</v>
      </c>
    </row>
    <row r="106" spans="2:8">
      <c r="B106" s="130" t="s">
        <v>61</v>
      </c>
      <c r="C106" s="186" t="str">
        <f>IF(BS!D82=0,"",BS!D82)</f>
        <v/>
      </c>
      <c r="D106" s="131" t="str">
        <f>IF(BS!E82=0,"",BS!E82)</f>
        <v/>
      </c>
      <c r="E106" s="129"/>
      <c r="F106" s="131" t="str">
        <f>IF(BS!F82=0,"",BS!F82)</f>
        <v/>
      </c>
      <c r="G106" s="129"/>
      <c r="H106" s="131" t="str">
        <f>IF(BS!G82=0,"",BS!G82)</f>
        <v/>
      </c>
    </row>
    <row r="107" spans="2:8">
      <c r="B107" s="130" t="s">
        <v>378</v>
      </c>
      <c r="C107" s="186" t="str">
        <f>IF(BS!D83=0,"",BS!D83)</f>
        <v/>
      </c>
      <c r="D107" s="132" t="str">
        <f>IF(BS!E83=0,"",BS!E83)</f>
        <v/>
      </c>
      <c r="E107" s="129"/>
      <c r="F107" s="132" t="str">
        <f>IF(BS!F83=0,"",BS!F83)</f>
        <v/>
      </c>
      <c r="G107" s="129"/>
      <c r="H107" s="132" t="str">
        <f>IF(BS!G83=0,"",BS!G83)</f>
        <v/>
      </c>
    </row>
    <row r="108" spans="2:8">
      <c r="B108" s="130" t="s">
        <v>29</v>
      </c>
      <c r="C108" s="186" t="str">
        <f>IF(BS!D84=0,"",BS!D84)</f>
        <v/>
      </c>
      <c r="D108" s="132" t="str">
        <f>IF(BS!E84=0,"",BS!E84)</f>
        <v/>
      </c>
      <c r="E108" s="129"/>
      <c r="F108" s="132" t="str">
        <f>IF(BS!F84=0,"",BS!F84)</f>
        <v/>
      </c>
      <c r="G108" s="129"/>
      <c r="H108" s="132" t="str">
        <f>IF(BS!G84=0,"",BS!G84)</f>
        <v/>
      </c>
    </row>
    <row r="109" spans="2:8">
      <c r="B109" s="130" t="s">
        <v>69</v>
      </c>
      <c r="C109" s="186" t="str">
        <f>IF(BS!D85=0,"",BS!D85)</f>
        <v/>
      </c>
      <c r="D109" s="132">
        <f>IF(BS!E85=0,"",BS!E85)</f>
        <v>44931</v>
      </c>
      <c r="E109" s="129"/>
      <c r="F109" s="132">
        <f>IF(BS!F85=0,"",BS!F85)</f>
        <v>44931</v>
      </c>
      <c r="G109" s="129"/>
      <c r="H109" s="132">
        <f>IF(BS!G85=0,"",BS!G85)</f>
        <v>44931</v>
      </c>
    </row>
    <row r="110" spans="2:8">
      <c r="B110" s="130" t="s">
        <v>70</v>
      </c>
      <c r="C110" s="186" t="str">
        <f>IF(BS!D86=0,"",BS!D86)</f>
        <v/>
      </c>
      <c r="D110" s="133" t="str">
        <f>IF(BS!E86=0,"",BS!E86)</f>
        <v/>
      </c>
      <c r="E110" s="129"/>
      <c r="F110" s="133" t="str">
        <f>IF(BS!F86=0,"",BS!F86)</f>
        <v/>
      </c>
      <c r="G110" s="129"/>
      <c r="H110" s="133" t="str">
        <f>IF(BS!G86=0,"",BS!G86)</f>
        <v/>
      </c>
    </row>
    <row r="111" spans="2:8">
      <c r="B111" s="130" t="s">
        <v>71</v>
      </c>
      <c r="C111" s="186" t="str">
        <f>IF(BS!D87=0,"",BS!D87)</f>
        <v/>
      </c>
      <c r="D111" s="132" t="str">
        <f>IF(BS!E87=0,"",BS!E87)</f>
        <v/>
      </c>
      <c r="E111" s="129"/>
      <c r="F111" s="132" t="str">
        <f>IF(BS!F87=0,"",BS!F87)</f>
        <v/>
      </c>
      <c r="G111" s="129"/>
      <c r="H111" s="132" t="str">
        <f>IF(BS!G87=0,"",BS!G87)</f>
        <v/>
      </c>
    </row>
    <row r="112" spans="2:8">
      <c r="B112" s="130" t="s">
        <v>72</v>
      </c>
      <c r="C112" s="186" t="str">
        <f>IF(BS!D88=0,"",BS!D88)</f>
        <v/>
      </c>
      <c r="D112" s="132" t="str">
        <f>IF(BS!E88=0,"",BS!E88)</f>
        <v/>
      </c>
      <c r="E112" s="129"/>
      <c r="F112" s="132" t="str">
        <f>IF(BS!F88=0,"",BS!F88)</f>
        <v/>
      </c>
      <c r="G112" s="129"/>
      <c r="H112" s="132" t="str">
        <f>IF(BS!G88=0,"",BS!G88)</f>
        <v/>
      </c>
    </row>
    <row r="113" spans="2:8">
      <c r="B113" s="130" t="s">
        <v>156</v>
      </c>
      <c r="C113" s="186" t="str">
        <f>IF(BS!D89=0,"",BS!D89)</f>
        <v/>
      </c>
      <c r="D113" s="134">
        <f>IF(BS!E89=0,"",BS!E89)</f>
        <v>1479</v>
      </c>
      <c r="E113" s="129"/>
      <c r="F113" s="134">
        <f>IF(BS!F89=0,"",BS!F89)</f>
        <v>1479</v>
      </c>
      <c r="G113" s="129"/>
      <c r="H113" s="134">
        <f>IF(BS!G89=0,"",BS!G89)</f>
        <v>1479</v>
      </c>
    </row>
    <row r="114" spans="2:8" ht="5.0999999999999996" customHeight="1">
      <c r="B114" s="130"/>
      <c r="D114" s="128"/>
      <c r="E114" s="129"/>
      <c r="F114" s="128"/>
      <c r="G114" s="129"/>
      <c r="H114" s="128"/>
    </row>
    <row r="115" spans="2:8">
      <c r="B115" s="130" t="s">
        <v>312</v>
      </c>
      <c r="C115" s="186" t="str">
        <f>IF(BS!D90=0,"",BS!D90)</f>
        <v/>
      </c>
      <c r="D115" s="128" t="str">
        <f>IF(BS!E90=0,"",BS!E90)</f>
        <v/>
      </c>
      <c r="E115" s="128"/>
      <c r="F115" s="128" t="str">
        <f>IF(BS!F90=0,"",BS!F90)</f>
        <v/>
      </c>
      <c r="G115" s="128"/>
      <c r="H115" s="128" t="str">
        <f>IF(BS!G90=0,"",BS!G90)</f>
        <v/>
      </c>
    </row>
    <row r="116" spans="2:8" ht="5.0999999999999996" customHeight="1">
      <c r="B116" s="130"/>
      <c r="D116" s="128"/>
      <c r="E116" s="128"/>
      <c r="F116" s="128"/>
      <c r="G116" s="128"/>
      <c r="H116" s="128"/>
    </row>
    <row r="117" spans="2:8">
      <c r="B117" s="130" t="s">
        <v>112</v>
      </c>
      <c r="C117" s="186" t="str">
        <f>IF(BS!D91=0,"",BS!D91)</f>
        <v/>
      </c>
      <c r="D117" s="128" t="str">
        <f>IF(BS!E91=0,"",BS!E91)</f>
        <v/>
      </c>
      <c r="E117" s="128"/>
      <c r="F117" s="128" t="str">
        <f>IF(BS!F91=0,"",BS!F91)</f>
        <v/>
      </c>
      <c r="G117" s="128"/>
      <c r="H117" s="128" t="str">
        <f>IF(BS!G91=0,"",BS!G91)</f>
        <v/>
      </c>
    </row>
    <row r="118" spans="2:8" ht="5.0999999999999996" customHeight="1">
      <c r="B118" s="130"/>
      <c r="D118" s="128"/>
      <c r="E118" s="128"/>
      <c r="F118" s="128"/>
      <c r="G118" s="128"/>
      <c r="H118" s="128"/>
    </row>
    <row r="119" spans="2:8">
      <c r="B119" s="130" t="s">
        <v>476</v>
      </c>
      <c r="C119" s="186" t="str">
        <f>IF(BS!D92=0,"",BS!D92)</f>
        <v/>
      </c>
      <c r="D119" s="128" t="str">
        <f>IF(BS!E92=0,"",BS!E92)</f>
        <v/>
      </c>
      <c r="E119" s="128"/>
      <c r="F119" s="128" t="str">
        <f>IF(BS!F92=0,"",BS!F92)</f>
        <v/>
      </c>
      <c r="G119" s="128"/>
      <c r="H119" s="128" t="str">
        <f>IF(BS!G92=0,"",BS!G92)</f>
        <v/>
      </c>
    </row>
    <row r="120" spans="2:8" ht="5.0999999999999996" customHeight="1">
      <c r="B120" s="130"/>
      <c r="D120" s="128"/>
      <c r="E120" s="128"/>
      <c r="F120" s="128"/>
      <c r="G120" s="128"/>
      <c r="H120" s="128"/>
    </row>
    <row r="121" spans="2:8" ht="11.25" customHeight="1">
      <c r="B121" s="130" t="s">
        <v>480</v>
      </c>
      <c r="C121" s="186" t="str">
        <f>IF(BS!D93=0,"",BS!D93)</f>
        <v/>
      </c>
      <c r="D121" s="128" t="str">
        <f>IF(BS!E93=0,"",BS!E93)</f>
        <v/>
      </c>
      <c r="E121" s="128"/>
      <c r="F121" s="128" t="str">
        <f>IF(BS!F93=0,"",BS!F93)</f>
        <v/>
      </c>
      <c r="G121" s="128"/>
      <c r="H121" s="128" t="str">
        <f>IF(BS!G93=0,"",BS!G93)</f>
        <v/>
      </c>
    </row>
    <row r="122" spans="2:8" ht="5.0999999999999996" customHeight="1">
      <c r="B122" s="130"/>
      <c r="D122" s="128"/>
      <c r="E122" s="128"/>
      <c r="F122" s="128"/>
      <c r="G122" s="128"/>
      <c r="H122" s="128"/>
    </row>
    <row r="123" spans="2:8" ht="11.25" customHeight="1">
      <c r="B123" s="115" t="s">
        <v>495</v>
      </c>
      <c r="C123" s="186" t="str">
        <f>IF(BS!D94=0,"",BS!D94)</f>
        <v/>
      </c>
      <c r="D123" s="128" t="str">
        <f>IF(BS!E94=0,"",BS!E94)</f>
        <v/>
      </c>
      <c r="E123" s="128"/>
      <c r="F123" s="128" t="str">
        <f>IF(BS!F94=0,"",BS!F94)</f>
        <v/>
      </c>
      <c r="G123" s="128"/>
      <c r="H123" s="128" t="str">
        <f>IF(BS!G94=0,"",BS!G94)</f>
        <v/>
      </c>
    </row>
    <row r="124" spans="2:8" ht="5.0999999999999996" customHeight="1">
      <c r="D124" s="128"/>
      <c r="E124" s="128"/>
      <c r="F124" s="128"/>
      <c r="G124" s="128"/>
      <c r="H124" s="128"/>
    </row>
    <row r="125" spans="2:8" ht="11.25" customHeight="1">
      <c r="B125" s="115" t="s">
        <v>496</v>
      </c>
      <c r="C125" s="186" t="str">
        <f>IF(BS!D95=0,"",BS!D95)</f>
        <v/>
      </c>
      <c r="D125" s="128" t="str">
        <f>IF(BS!E95=0,"",BS!E95)</f>
        <v/>
      </c>
      <c r="E125" s="128"/>
      <c r="F125" s="128" t="str">
        <f>IF(BS!F95=0,"",BS!F95)</f>
        <v/>
      </c>
      <c r="G125" s="128"/>
      <c r="H125" s="128" t="str">
        <f>IF(BS!G95=0,"",BS!G95)</f>
        <v/>
      </c>
    </row>
    <row r="126" spans="2:8" ht="5.0999999999999996" customHeight="1">
      <c r="D126" s="128"/>
      <c r="E126" s="128"/>
      <c r="F126" s="128"/>
      <c r="G126" s="128"/>
      <c r="H126" s="128"/>
    </row>
    <row r="127" spans="2:8" ht="11.25" customHeight="1">
      <c r="B127" s="130" t="s">
        <v>88</v>
      </c>
      <c r="C127" s="186" t="str">
        <f>IF(BS!D96=0,"",BS!D96)</f>
        <v/>
      </c>
      <c r="D127" s="129" t="str">
        <f>IF(BS!E96=0,"",BS!E96)</f>
        <v/>
      </c>
      <c r="E127" s="129"/>
      <c r="F127" s="129" t="str">
        <f>IF(BS!F96=0,"",BS!F96)</f>
        <v/>
      </c>
      <c r="G127" s="129"/>
      <c r="H127" s="129" t="str">
        <f>IF(BS!G96=0,"",BS!G96)</f>
        <v/>
      </c>
    </row>
    <row r="128" spans="2:8">
      <c r="B128" s="130" t="s">
        <v>73</v>
      </c>
      <c r="C128" s="186" t="str">
        <f>IF(BS!D97=0,"",BS!D97)</f>
        <v/>
      </c>
      <c r="D128" s="131" t="str">
        <f>IF(BS!E97=0,"",BS!E97)</f>
        <v/>
      </c>
      <c r="E128" s="129"/>
      <c r="F128" s="131" t="str">
        <f>IF(BS!F97=0,"",BS!F97)</f>
        <v/>
      </c>
      <c r="G128" s="129"/>
      <c r="H128" s="131" t="str">
        <f>IF(BS!G97=0,"",BS!G97)</f>
        <v/>
      </c>
    </row>
    <row r="129" spans="2:8">
      <c r="B129" s="130" t="s">
        <v>501</v>
      </c>
      <c r="C129" s="186" t="str">
        <f>IF(BS!D98=0,"",BS!D98)</f>
        <v/>
      </c>
      <c r="D129" s="134" t="str">
        <f>IF(BS!E98=0,"",BS!E98)</f>
        <v/>
      </c>
      <c r="E129" s="129"/>
      <c r="F129" s="134" t="str">
        <f>IF(BS!F98=0,"",BS!F98)</f>
        <v/>
      </c>
      <c r="G129" s="129"/>
      <c r="H129" s="134" t="str">
        <f>IF(BS!G98=0,"",BS!G98)</f>
        <v/>
      </c>
    </row>
    <row r="130" spans="2:8" ht="5.0999999999999996" customHeight="1">
      <c r="B130" s="130"/>
      <c r="D130" s="128"/>
      <c r="E130" s="129"/>
      <c r="F130" s="128"/>
      <c r="G130" s="129"/>
      <c r="H130" s="128"/>
    </row>
    <row r="131" spans="2:8">
      <c r="B131" s="130" t="s">
        <v>379</v>
      </c>
      <c r="C131" s="186" t="str">
        <f>IF(BS!D99=0,"",BS!D99)</f>
        <v/>
      </c>
      <c r="D131" s="129" t="str">
        <f>IF(BS!E99=0,"",BS!E99)</f>
        <v/>
      </c>
      <c r="E131" s="129"/>
      <c r="F131" s="129" t="str">
        <f>IF(BS!F99=0,"",BS!F99)</f>
        <v/>
      </c>
      <c r="G131" s="129"/>
      <c r="H131" s="129" t="str">
        <f>IF(BS!G99=0,"",BS!G99)</f>
        <v/>
      </c>
    </row>
    <row r="132" spans="2:8" ht="5.0999999999999996" customHeight="1">
      <c r="B132" s="130"/>
      <c r="D132" s="129"/>
      <c r="E132" s="129"/>
      <c r="F132" s="129"/>
      <c r="G132" s="129"/>
      <c r="H132" s="129"/>
    </row>
    <row r="133" spans="2:8">
      <c r="B133" s="130" t="s">
        <v>89</v>
      </c>
      <c r="C133" s="186" t="str">
        <f>IF(BS!D100=0,"",BS!D100)</f>
        <v/>
      </c>
      <c r="D133" s="129">
        <f>IF(BS!E100=0,"",BS!E100)</f>
        <v>638971</v>
      </c>
      <c r="E133" s="129"/>
      <c r="F133" s="129">
        <f>IF(BS!F100=0,"",BS!F100)</f>
        <v>489275</v>
      </c>
      <c r="G133" s="129"/>
      <c r="H133" s="129">
        <f>IF(BS!G100=0,"",BS!G100)</f>
        <v>225801</v>
      </c>
    </row>
    <row r="134" spans="2:8">
      <c r="B134" s="130" t="s">
        <v>130</v>
      </c>
      <c r="C134" s="186" t="str">
        <f>IF(BS!D101=0,"",BS!D101)</f>
        <v>25</v>
      </c>
      <c r="D134" s="131">
        <f>IF(BS!E101=0,"",BS!E101)</f>
        <v>489275</v>
      </c>
      <c r="E134" s="129"/>
      <c r="F134" s="131">
        <f>IF(BS!F101=0,"",BS!F101)</f>
        <v>225790</v>
      </c>
      <c r="G134" s="129"/>
      <c r="H134" s="131">
        <f>IF(BS!G101=0,"",BS!G101)</f>
        <v>134875</v>
      </c>
    </row>
    <row r="135" spans="2:8">
      <c r="B135" s="130" t="s">
        <v>131</v>
      </c>
      <c r="C135" s="186" t="str">
        <f>IF(BS!D102=0,"",BS!D102)</f>
        <v>25</v>
      </c>
      <c r="D135" s="134">
        <f>IF(BS!E102=0,"",BS!E102)</f>
        <v>149696</v>
      </c>
      <c r="E135" s="129"/>
      <c r="F135" s="134">
        <f>IF(BS!F102=0,"",BS!F102)</f>
        <v>263485</v>
      </c>
      <c r="G135" s="129"/>
      <c r="H135" s="134">
        <f>IF(BS!G102=0,"",BS!G102)</f>
        <v>90926</v>
      </c>
    </row>
    <row r="136" spans="2:8" ht="5.0999999999999996" customHeight="1">
      <c r="B136" s="130"/>
      <c r="D136" s="129"/>
      <c r="E136" s="129"/>
      <c r="F136" s="129"/>
      <c r="G136" s="129"/>
      <c r="H136" s="129"/>
    </row>
    <row r="137" spans="2:8">
      <c r="B137" s="130" t="s">
        <v>113</v>
      </c>
      <c r="C137" s="186" t="str">
        <f>IF(BS!D103=0,"",BS!D103)</f>
        <v/>
      </c>
      <c r="D137" s="129" t="str">
        <f>IF(BS!E103=0,"",BS!E103)</f>
        <v/>
      </c>
      <c r="E137" s="129"/>
      <c r="F137" s="129" t="str">
        <f>IF(BS!F103=0,"",BS!F103)</f>
        <v/>
      </c>
      <c r="G137" s="129"/>
      <c r="H137" s="129" t="str">
        <f>IF(BS!G103=0,"",BS!G103)</f>
        <v/>
      </c>
    </row>
    <row r="138" spans="2:8" ht="5.0999999999999996" customHeight="1">
      <c r="B138" s="130"/>
      <c r="D138" s="129"/>
      <c r="E138" s="129"/>
      <c r="F138" s="129"/>
      <c r="G138" s="129"/>
      <c r="H138" s="129"/>
    </row>
    <row r="139" spans="2:8">
      <c r="B139" s="130" t="s">
        <v>64</v>
      </c>
      <c r="C139" s="186" t="str">
        <f>IF(BS!D104=0,"",BS!D104)</f>
        <v/>
      </c>
      <c r="D139" s="129" t="str">
        <f>IF(BS!E104=0,"",BS!E104)</f>
        <v/>
      </c>
      <c r="E139" s="129"/>
      <c r="F139" s="129" t="str">
        <f>IF(BS!F104=0,"",BS!F104)</f>
        <v/>
      </c>
      <c r="G139" s="129"/>
      <c r="H139" s="129" t="str">
        <f>IF(BS!G104=0,"",BS!G104)</f>
        <v/>
      </c>
    </row>
    <row r="140" spans="2:8">
      <c r="B140" s="130" t="s">
        <v>0</v>
      </c>
      <c r="C140" s="186" t="str">
        <f>IF(BS!D105=0,"",BS!D105)</f>
        <v/>
      </c>
      <c r="D140" s="131" t="str">
        <f>IF(BS!E105=0,"",BS!E105)</f>
        <v/>
      </c>
      <c r="E140" s="129"/>
      <c r="F140" s="131" t="str">
        <f>IF(BS!F105=0,"",BS!F105)</f>
        <v/>
      </c>
      <c r="G140" s="129"/>
      <c r="H140" s="131" t="str">
        <f>IF(BS!G105=0,"",BS!G105)</f>
        <v/>
      </c>
    </row>
    <row r="141" spans="2:8">
      <c r="B141" s="130" t="s">
        <v>1</v>
      </c>
      <c r="C141" s="186" t="str">
        <f>IF(BS!D106=0,"",BS!D106)</f>
        <v/>
      </c>
      <c r="D141" s="132" t="str">
        <f>IF(BS!E106=0,"",BS!E106)</f>
        <v/>
      </c>
      <c r="E141" s="129"/>
      <c r="F141" s="132" t="str">
        <f>IF(BS!F106=0,"",BS!F106)</f>
        <v/>
      </c>
      <c r="G141" s="129"/>
      <c r="H141" s="132" t="str">
        <f>IF(BS!G106=0,"",BS!G106)</f>
        <v/>
      </c>
    </row>
    <row r="142" spans="2:8">
      <c r="B142" s="130" t="s">
        <v>117</v>
      </c>
      <c r="C142" s="186" t="str">
        <f>IF(BS!D107=0,"",BS!D107)</f>
        <v/>
      </c>
      <c r="D142" s="132" t="str">
        <f>IF(BS!E107=0,"",BS!E107)</f>
        <v/>
      </c>
      <c r="E142" s="129"/>
      <c r="F142" s="132" t="str">
        <f>IF(BS!F107=0,"",BS!F107)</f>
        <v/>
      </c>
      <c r="G142" s="129"/>
      <c r="H142" s="132" t="str">
        <f>IF(BS!G107=0,"",BS!G107)</f>
        <v/>
      </c>
    </row>
    <row r="143" spans="2:8">
      <c r="B143" s="130" t="s">
        <v>157</v>
      </c>
      <c r="C143" s="186" t="str">
        <f>IF(BS!D108=0,"",BS!D108)</f>
        <v/>
      </c>
      <c r="D143" s="132" t="str">
        <f>IF(BS!E108=0,"",BS!E108)</f>
        <v/>
      </c>
      <c r="E143" s="129"/>
      <c r="F143" s="132" t="str">
        <f>IF(BS!F108=0,"",BS!F108)</f>
        <v/>
      </c>
      <c r="G143" s="129"/>
      <c r="H143" s="132" t="str">
        <f>IF(BS!G108=0,"",BS!G108)</f>
        <v/>
      </c>
    </row>
    <row r="144" spans="2:8">
      <c r="B144" s="130" t="s">
        <v>194</v>
      </c>
      <c r="C144" s="186" t="str">
        <f>IF(BS!D109=0,"",BS!D109)</f>
        <v/>
      </c>
      <c r="D144" s="133" t="str">
        <f>IF(BS!E109=0,"",BS!E109)</f>
        <v/>
      </c>
      <c r="E144" s="129"/>
      <c r="F144" s="133" t="str">
        <f>IF(BS!F109=0,"",BS!F109)</f>
        <v/>
      </c>
      <c r="G144" s="129"/>
      <c r="H144" s="133" t="str">
        <f>IF(BS!G109=0,"",BS!G109)</f>
        <v/>
      </c>
    </row>
    <row r="145" spans="2:8">
      <c r="B145" s="130" t="s">
        <v>75</v>
      </c>
      <c r="C145" s="186" t="str">
        <f>IF(BS!D110=0,"",BS!D110)</f>
        <v/>
      </c>
      <c r="D145" s="134" t="str">
        <f>IF(BS!E110=0,"",BS!E110)</f>
        <v/>
      </c>
      <c r="E145" s="129"/>
      <c r="F145" s="134" t="str">
        <f>IF(BS!F110=0,"",BS!F110)</f>
        <v/>
      </c>
      <c r="G145" s="129"/>
      <c r="H145" s="134" t="str">
        <f>IF(BS!G110=0,"",BS!G110)</f>
        <v/>
      </c>
    </row>
    <row r="146" spans="2:8" ht="5.0999999999999996" customHeight="1">
      <c r="B146" s="130"/>
      <c r="D146" s="128"/>
      <c r="E146" s="129"/>
      <c r="F146" s="128"/>
      <c r="G146" s="129"/>
      <c r="H146" s="128"/>
    </row>
    <row r="147" spans="2:8">
      <c r="B147" s="130" t="s">
        <v>120</v>
      </c>
      <c r="C147" s="186" t="str">
        <f>IF(BS!D111=0,"",BS!D111)</f>
        <v/>
      </c>
      <c r="D147" s="129" t="str">
        <f>IF(BS!E111=0,"",BS!E111)</f>
        <v/>
      </c>
      <c r="E147" s="129"/>
      <c r="F147" s="129" t="str">
        <f>IF(BS!F111=0,"",BS!F111)</f>
        <v/>
      </c>
      <c r="G147" s="129"/>
      <c r="H147" s="129" t="str">
        <f>IF(BS!G111=0,"",BS!G111)</f>
        <v/>
      </c>
    </row>
    <row r="148" spans="2:8">
      <c r="B148" s="130" t="s">
        <v>76</v>
      </c>
      <c r="C148" s="186" t="str">
        <f>IF(BS!D112=0,"",BS!D112)</f>
        <v/>
      </c>
      <c r="D148" s="131" t="str">
        <f>IF(BS!E112=0,"",BS!E112)</f>
        <v/>
      </c>
      <c r="E148" s="129"/>
      <c r="F148" s="131" t="str">
        <f>IF(BS!F112=0,"",BS!F112)</f>
        <v/>
      </c>
      <c r="G148" s="129"/>
      <c r="H148" s="131" t="str">
        <f>IF(BS!G112=0,"",BS!G112)</f>
        <v/>
      </c>
    </row>
    <row r="149" spans="2:8">
      <c r="B149" s="130" t="s">
        <v>82</v>
      </c>
      <c r="C149" s="186" t="str">
        <f>IF(BS!D113=0,"",BS!D113)</f>
        <v/>
      </c>
      <c r="D149" s="132" t="str">
        <f>IF(BS!E113=0,"",BS!E113)</f>
        <v/>
      </c>
      <c r="E149" s="129"/>
      <c r="F149" s="132" t="str">
        <f>IF(BS!F113=0,"",BS!F113)</f>
        <v/>
      </c>
      <c r="G149" s="129"/>
      <c r="H149" s="132" t="str">
        <f>IF(BS!G113=0,"",BS!G113)</f>
        <v/>
      </c>
    </row>
    <row r="150" spans="2:8">
      <c r="B150" s="130" t="s">
        <v>83</v>
      </c>
      <c r="C150" s="186" t="str">
        <f>IF(BS!D114=0,"",BS!D114)</f>
        <v/>
      </c>
      <c r="D150" s="132" t="str">
        <f>IF(BS!E114=0,"",BS!E114)</f>
        <v/>
      </c>
      <c r="E150" s="129"/>
      <c r="F150" s="132" t="str">
        <f>IF(BS!F114=0,"",BS!F114)</f>
        <v/>
      </c>
      <c r="G150" s="129"/>
      <c r="H150" s="132" t="str">
        <f>IF(BS!G114=0,"",BS!G114)</f>
        <v/>
      </c>
    </row>
    <row r="151" spans="2:8">
      <c r="B151" s="130" t="s">
        <v>158</v>
      </c>
      <c r="C151" s="186" t="str">
        <f>IF(BS!D115=0,"",BS!D115)</f>
        <v/>
      </c>
      <c r="D151" s="132" t="str">
        <f>IF(BS!E115=0,"",BS!E115)</f>
        <v/>
      </c>
      <c r="E151" s="129"/>
      <c r="F151" s="132" t="str">
        <f>IF(BS!F115=0,"",BS!F115)</f>
        <v/>
      </c>
      <c r="G151" s="129"/>
      <c r="H151" s="132" t="str">
        <f>IF(BS!G115=0,"",BS!G115)</f>
        <v/>
      </c>
    </row>
    <row r="152" spans="2:8">
      <c r="B152" s="130" t="s">
        <v>195</v>
      </c>
      <c r="C152" s="186" t="str">
        <f>IF(BS!D116=0,"",BS!D116)</f>
        <v/>
      </c>
      <c r="D152" s="133" t="str">
        <f>IF(BS!E116=0,"",BS!E116)</f>
        <v/>
      </c>
      <c r="E152" s="129"/>
      <c r="F152" s="133" t="str">
        <f>IF(BS!F116=0,"",BS!F116)</f>
        <v/>
      </c>
      <c r="G152" s="129"/>
      <c r="H152" s="133" t="str">
        <f>IF(BS!G116=0,"",BS!G116)</f>
        <v/>
      </c>
    </row>
    <row r="153" spans="2:8">
      <c r="B153" s="130" t="s">
        <v>196</v>
      </c>
      <c r="C153" s="186" t="str">
        <f>IF(BS!D117=0,"",BS!D117)</f>
        <v/>
      </c>
      <c r="D153" s="132" t="str">
        <f>IF(BS!E117=0,"",BS!E117)</f>
        <v/>
      </c>
      <c r="E153" s="129"/>
      <c r="F153" s="132" t="str">
        <f>IF(BS!F117=0,"",BS!F117)</f>
        <v/>
      </c>
      <c r="G153" s="129"/>
      <c r="H153" s="132" t="str">
        <f>IF(BS!G117=0,"",BS!G117)</f>
        <v/>
      </c>
    </row>
    <row r="154" spans="2:8">
      <c r="B154" s="130" t="s">
        <v>197</v>
      </c>
      <c r="C154" s="186" t="str">
        <f>IF(BS!D118=0,"",BS!D118)</f>
        <v/>
      </c>
      <c r="D154" s="132" t="str">
        <f>IF(BS!E118=0,"",BS!E118)</f>
        <v/>
      </c>
      <c r="E154" s="129"/>
      <c r="F154" s="132" t="str">
        <f>IF(BS!F118=0,"",BS!F118)</f>
        <v/>
      </c>
      <c r="G154" s="129"/>
      <c r="H154" s="132" t="str">
        <f>IF(BS!G118=0,"",BS!G118)</f>
        <v/>
      </c>
    </row>
    <row r="155" spans="2:8">
      <c r="B155" s="130" t="s">
        <v>91</v>
      </c>
      <c r="C155" s="186" t="str">
        <f>IF(BS!D119=0,"",BS!D119)</f>
        <v/>
      </c>
      <c r="D155" s="134" t="str">
        <f>IF(BS!E119=0,"",BS!E119)</f>
        <v/>
      </c>
      <c r="E155" s="129"/>
      <c r="F155" s="134" t="str">
        <f>IF(BS!F119=0,"",BS!F119)</f>
        <v/>
      </c>
      <c r="G155" s="129"/>
      <c r="H155" s="134" t="str">
        <f>IF(BS!G119=0,"",BS!G119)</f>
        <v/>
      </c>
    </row>
    <row r="156" spans="2:8" ht="5.0999999999999996" customHeight="1">
      <c r="B156" s="130"/>
      <c r="D156" s="129"/>
      <c r="E156" s="129"/>
      <c r="F156" s="129"/>
      <c r="G156" s="129"/>
      <c r="H156" s="129"/>
    </row>
    <row r="157" spans="2:8">
      <c r="B157" s="130" t="s">
        <v>27</v>
      </c>
      <c r="C157" s="186" t="str">
        <f>IF(BS!D120=0,"",BS!D120)</f>
        <v/>
      </c>
      <c r="D157" s="129" t="str">
        <f>IF(BS!E120=0,"",BS!E120)</f>
        <v/>
      </c>
      <c r="E157" s="129"/>
      <c r="F157" s="129" t="str">
        <f>IF(BS!F120=0,"",BS!F120)</f>
        <v/>
      </c>
      <c r="G157" s="129"/>
      <c r="H157" s="129" t="str">
        <f>IF(BS!G120=0,"",BS!G120)</f>
        <v/>
      </c>
    </row>
    <row r="158" spans="2:8" ht="5.0999999999999996" customHeight="1">
      <c r="B158" s="130"/>
      <c r="D158" s="128"/>
      <c r="E158" s="128"/>
      <c r="F158" s="128"/>
      <c r="G158" s="128"/>
      <c r="H158" s="128"/>
    </row>
    <row r="159" spans="2:8">
      <c r="B159" s="130" t="s">
        <v>119</v>
      </c>
      <c r="C159" s="186" t="str">
        <f>IF(BS!D121=0,"",BS!D121)</f>
        <v/>
      </c>
      <c r="D159" s="129">
        <f>IF(BS!E121=0,"",BS!E121)</f>
        <v>756343</v>
      </c>
      <c r="E159" s="129"/>
      <c r="F159" s="129">
        <f>IF(BS!F121=0,"",BS!F121)</f>
        <v>579820</v>
      </c>
      <c r="G159" s="129"/>
      <c r="H159" s="129">
        <f>IF(BS!G121=0,"",BS!G121)</f>
        <v>322334</v>
      </c>
    </row>
    <row r="160" spans="2:8" ht="5.0999999999999996" customHeight="1">
      <c r="B160" s="130"/>
      <c r="D160" s="129"/>
      <c r="E160" s="129"/>
      <c r="F160" s="129"/>
      <c r="G160" s="129"/>
      <c r="H160" s="129"/>
    </row>
    <row r="161" spans="2:8">
      <c r="B161" s="130" t="s">
        <v>380</v>
      </c>
      <c r="C161" s="186" t="str">
        <f>IF(BS!D122=0,"",BS!D122)</f>
        <v/>
      </c>
      <c r="D161" s="129">
        <f>IF(BS!E122=0,"",BS!E122)</f>
        <v>1205</v>
      </c>
      <c r="E161" s="129"/>
      <c r="F161" s="129">
        <f>IF(BS!F122=0,"",BS!F122)</f>
        <v>944</v>
      </c>
      <c r="G161" s="129"/>
      <c r="H161" s="129">
        <f>IF(BS!G122=0,"",BS!G122)</f>
        <v>675</v>
      </c>
    </row>
    <row r="162" spans="2:8">
      <c r="B162" s="130" t="s">
        <v>135</v>
      </c>
      <c r="C162" s="186" t="str">
        <f>IF(BS!D123=0,"",BS!D123)</f>
        <v/>
      </c>
      <c r="D162" s="131" t="str">
        <f>IF(BS!E123=0,"",BS!E123)</f>
        <v/>
      </c>
      <c r="E162" s="129"/>
      <c r="F162" s="131" t="str">
        <f>IF(BS!F123=0,"",BS!F123)</f>
        <v/>
      </c>
      <c r="G162" s="129"/>
      <c r="H162" s="131" t="str">
        <f>IF(BS!G123=0,"",BS!G123)</f>
        <v/>
      </c>
    </row>
    <row r="163" spans="2:8">
      <c r="B163" s="130" t="s">
        <v>136</v>
      </c>
      <c r="C163" s="186" t="str">
        <f>IF(BS!D124=0,"",BS!D124)</f>
        <v/>
      </c>
      <c r="D163" s="132" t="str">
        <f>IF(BS!E124=0,"",BS!E124)</f>
        <v/>
      </c>
      <c r="E163" s="129"/>
      <c r="F163" s="132" t="str">
        <f>IF(BS!F124=0,"",BS!F124)</f>
        <v/>
      </c>
      <c r="G163" s="129"/>
      <c r="H163" s="132" t="str">
        <f>IF(BS!G124=0,"",BS!G124)</f>
        <v/>
      </c>
    </row>
    <row r="164" spans="2:8">
      <c r="B164" s="130" t="s">
        <v>187</v>
      </c>
      <c r="C164" s="186" t="str">
        <f>IF(BS!D125=0,"",BS!D125)</f>
        <v/>
      </c>
      <c r="D164" s="132" t="str">
        <f>IF(BS!E125=0,"",BS!E125)</f>
        <v/>
      </c>
      <c r="E164" s="129"/>
      <c r="F164" s="132" t="str">
        <f>IF(BS!F125=0,"",BS!F125)</f>
        <v/>
      </c>
      <c r="G164" s="129"/>
      <c r="H164" s="132" t="str">
        <f>IF(BS!G125=0,"",BS!G125)</f>
        <v/>
      </c>
    </row>
    <row r="165" spans="2:8">
      <c r="B165" s="130" t="s">
        <v>188</v>
      </c>
      <c r="C165" s="186" t="str">
        <f>IF(BS!D126=0,"",BS!D126)</f>
        <v/>
      </c>
      <c r="D165" s="132" t="str">
        <f>IF(BS!E126=0,"",BS!E126)</f>
        <v/>
      </c>
      <c r="E165" s="129"/>
      <c r="F165" s="132" t="str">
        <f>IF(BS!F126=0,"",BS!F126)</f>
        <v/>
      </c>
      <c r="G165" s="129"/>
      <c r="H165" s="132" t="str">
        <f>IF(BS!G126=0,"",BS!G126)</f>
        <v/>
      </c>
    </row>
    <row r="166" spans="2:8">
      <c r="B166" s="130" t="s">
        <v>159</v>
      </c>
      <c r="C166" s="186" t="str">
        <f>IF(BS!D127=0,"",BS!D127)</f>
        <v/>
      </c>
      <c r="D166" s="133" t="str">
        <f>IF(BS!E127=0,"",BS!E127)</f>
        <v/>
      </c>
      <c r="E166" s="129"/>
      <c r="F166" s="133" t="str">
        <f>IF(BS!F127=0,"",BS!F127)</f>
        <v/>
      </c>
      <c r="G166" s="129"/>
      <c r="H166" s="133" t="str">
        <f>IF(BS!G127=0,"",BS!G127)</f>
        <v/>
      </c>
    </row>
    <row r="167" spans="2:8">
      <c r="B167" s="130" t="s">
        <v>8</v>
      </c>
      <c r="C167" s="186" t="str">
        <f>IF(BS!D128=0,"",BS!D128)</f>
        <v>27</v>
      </c>
      <c r="D167" s="134">
        <f>IF(BS!E128=0,"",BS!E128)</f>
        <v>1205</v>
      </c>
      <c r="E167" s="129"/>
      <c r="F167" s="134">
        <f>IF(BS!F128=0,"",BS!F128)</f>
        <v>944</v>
      </c>
      <c r="G167" s="129"/>
      <c r="H167" s="134">
        <f>IF(BS!G128=0,"",BS!G128)</f>
        <v>675</v>
      </c>
    </row>
    <row r="168" spans="2:8" ht="5.0999999999999996" customHeight="1">
      <c r="B168" s="130"/>
      <c r="D168" s="128"/>
      <c r="E168" s="129"/>
      <c r="F168" s="128"/>
      <c r="G168" s="129"/>
      <c r="H168" s="128"/>
    </row>
    <row r="169" spans="2:8">
      <c r="B169" s="130" t="s">
        <v>381</v>
      </c>
      <c r="C169" s="186" t="str">
        <f>IF(BS!D129=0,"",BS!D129)</f>
        <v>28</v>
      </c>
      <c r="D169" s="129">
        <f>IF(BS!E129=0,"",BS!E129)</f>
        <v>34018</v>
      </c>
      <c r="E169" s="129"/>
      <c r="F169" s="129">
        <f>IF(BS!F129=0,"",BS!F129)</f>
        <v>34454</v>
      </c>
      <c r="G169" s="129"/>
      <c r="H169" s="129">
        <f>IF(BS!G129=0,"",BS!G129)</f>
        <v>42438</v>
      </c>
    </row>
    <row r="170" spans="2:8" ht="5.0999999999999996" customHeight="1">
      <c r="B170" s="130"/>
      <c r="D170" s="129"/>
      <c r="E170" s="129"/>
      <c r="F170" s="129"/>
      <c r="G170" s="129"/>
      <c r="H170" s="129"/>
    </row>
    <row r="171" spans="2:8">
      <c r="B171" s="130" t="s">
        <v>382</v>
      </c>
      <c r="C171" s="186" t="str">
        <f>IF(BS!D130=0,"",BS!D130)</f>
        <v>29</v>
      </c>
      <c r="D171" s="128">
        <f>IF(BS!E130=0,"",BS!E130)</f>
        <v>444835</v>
      </c>
      <c r="E171" s="128"/>
      <c r="F171" s="128">
        <f>IF(BS!F130=0,"",BS!F130)</f>
        <v>371712</v>
      </c>
      <c r="G171" s="128"/>
      <c r="H171" s="128">
        <f>IF(BS!G130=0,"",BS!G130)</f>
        <v>230632</v>
      </c>
    </row>
    <row r="172" spans="2:8">
      <c r="B172" s="130" t="s">
        <v>199</v>
      </c>
      <c r="C172" s="186" t="str">
        <f>IF(BS!D131=0,"",BS!D131)</f>
        <v/>
      </c>
      <c r="D172" s="131" t="str">
        <f>IF(BS!E131=0,"",BS!E131)</f>
        <v/>
      </c>
      <c r="E172" s="128"/>
      <c r="F172" s="131" t="str">
        <f>IF(BS!F131=0,"",BS!F131)</f>
        <v/>
      </c>
      <c r="G172" s="128"/>
      <c r="H172" s="131" t="str">
        <f>IF(BS!G131=0,"",BS!G131)</f>
        <v/>
      </c>
    </row>
    <row r="173" spans="2:8">
      <c r="B173" s="130" t="s">
        <v>198</v>
      </c>
      <c r="C173" s="186" t="str">
        <f>IF(BS!D132=0,"",BS!D132)</f>
        <v/>
      </c>
      <c r="D173" s="132" t="str">
        <f>IF(BS!E132=0,"",BS!E132)</f>
        <v/>
      </c>
      <c r="E173" s="128"/>
      <c r="F173" s="132" t="str">
        <f>IF(BS!F132=0,"",BS!F132)</f>
        <v/>
      </c>
      <c r="G173" s="128"/>
      <c r="H173" s="132" t="str">
        <f>IF(BS!G132=0,"",BS!G132)</f>
        <v/>
      </c>
    </row>
    <row r="174" spans="2:8">
      <c r="B174" s="130" t="s">
        <v>200</v>
      </c>
      <c r="C174" s="186" t="str">
        <f>IF(BS!D133=0,"",BS!D133)</f>
        <v/>
      </c>
      <c r="D174" s="132">
        <f>IF(BS!E133=0,"",BS!E133)</f>
        <v>268075</v>
      </c>
      <c r="E174" s="128"/>
      <c r="F174" s="132">
        <f>IF(BS!F133=0,"",BS!F133)</f>
        <v>225463</v>
      </c>
      <c r="G174" s="128"/>
      <c r="H174" s="132">
        <f>IF(BS!G133=0,"",BS!G133)</f>
        <v>138961</v>
      </c>
    </row>
    <row r="175" spans="2:8">
      <c r="B175" s="130" t="s">
        <v>383</v>
      </c>
      <c r="C175" s="186" t="str">
        <f>IF(BS!D134=0,"",BS!D134)</f>
        <v/>
      </c>
      <c r="D175" s="132" t="str">
        <f>IF(BS!E134=0,"",BS!E134)</f>
        <v/>
      </c>
      <c r="E175" s="128"/>
      <c r="F175" s="132" t="str">
        <f>IF(BS!F134=0,"",BS!F134)</f>
        <v/>
      </c>
      <c r="G175" s="128"/>
      <c r="H175" s="132" t="str">
        <f>IF(BS!G134=0,"",BS!G134)</f>
        <v/>
      </c>
    </row>
    <row r="176" spans="2:8">
      <c r="B176" s="130" t="s">
        <v>84</v>
      </c>
      <c r="C176" s="186" t="str">
        <f>IF(BS!D135=0,"",BS!D135)</f>
        <v/>
      </c>
      <c r="D176" s="133">
        <f>IF(BS!E135=0,"",BS!E135)</f>
        <v>171814</v>
      </c>
      <c r="E176" s="128"/>
      <c r="F176" s="133">
        <f>IF(BS!F135=0,"",BS!F135)</f>
        <v>141803</v>
      </c>
      <c r="G176" s="128"/>
      <c r="H176" s="133">
        <f>IF(BS!G135=0,"",BS!G135)</f>
        <v>88486</v>
      </c>
    </row>
    <row r="177" spans="2:8">
      <c r="B177" s="130" t="s">
        <v>86</v>
      </c>
      <c r="C177" s="186" t="str">
        <f>IF(BS!D136=0,"",BS!D136)</f>
        <v/>
      </c>
      <c r="D177" s="132" t="str">
        <f>IF(BS!E136=0,"",BS!E136)</f>
        <v/>
      </c>
      <c r="E177" s="128"/>
      <c r="F177" s="132" t="str">
        <f>IF(BS!F136=0,"",BS!F136)</f>
        <v/>
      </c>
      <c r="G177" s="128"/>
      <c r="H177" s="132" t="str">
        <f>IF(BS!G136=0,"",BS!G136)</f>
        <v/>
      </c>
    </row>
    <row r="178" spans="2:8">
      <c r="B178" s="130" t="s">
        <v>85</v>
      </c>
      <c r="C178" s="186" t="str">
        <f>IF(BS!D137=0,"",BS!D137)</f>
        <v/>
      </c>
      <c r="D178" s="134">
        <f>IF(BS!E137=0,"",BS!E137)</f>
        <v>4946</v>
      </c>
      <c r="E178" s="128"/>
      <c r="F178" s="134">
        <f>IF(BS!F137=0,"",BS!F137)</f>
        <v>4446</v>
      </c>
      <c r="G178" s="128"/>
      <c r="H178" s="134">
        <f>IF(BS!G137=0,"",BS!G137)</f>
        <v>3185</v>
      </c>
    </row>
    <row r="179" spans="2:8" ht="5.0999999999999996" customHeight="1">
      <c r="B179" s="130"/>
      <c r="D179" s="128"/>
      <c r="E179" s="128"/>
      <c r="F179" s="128"/>
      <c r="G179" s="128"/>
      <c r="H179" s="128"/>
    </row>
    <row r="180" spans="2:8">
      <c r="B180" s="130" t="s">
        <v>384</v>
      </c>
      <c r="C180" s="186" t="str">
        <f>IF(BS!D138=0,"",BS!D138)</f>
        <v>33</v>
      </c>
      <c r="D180" s="129">
        <f>IF(BS!E138=0,"",BS!E138)</f>
        <v>5844</v>
      </c>
      <c r="E180" s="129"/>
      <c r="F180" s="129">
        <f>IF(BS!F138=0,"",BS!F138)</f>
        <v>8398</v>
      </c>
      <c r="G180" s="129"/>
      <c r="H180" s="129">
        <f>IF(BS!G138=0,"",BS!G138)</f>
        <v>2211</v>
      </c>
    </row>
    <row r="181" spans="2:8" ht="5.0999999999999996" customHeight="1">
      <c r="B181" s="130"/>
      <c r="D181" s="129"/>
      <c r="E181" s="129"/>
      <c r="F181" s="129"/>
      <c r="G181" s="129"/>
      <c r="H181" s="129"/>
    </row>
    <row r="182" spans="2:8">
      <c r="B182" s="130" t="s">
        <v>385</v>
      </c>
      <c r="C182" s="186" t="str">
        <f>IF(BS!D139=0,"",BS!D139)</f>
        <v>30</v>
      </c>
      <c r="D182" s="129">
        <f>IF(BS!E139=0,"",BS!E139)</f>
        <v>3507</v>
      </c>
      <c r="E182" s="129"/>
      <c r="F182" s="129">
        <f>IF(BS!F139=0,"",BS!F139)</f>
        <v>5123</v>
      </c>
      <c r="G182" s="129"/>
      <c r="H182" s="129">
        <f>IF(BS!G139=0,"",BS!G139)</f>
        <v>4913</v>
      </c>
    </row>
    <row r="183" spans="2:8" ht="5.0999999999999996" customHeight="1">
      <c r="B183" s="130"/>
      <c r="D183" s="129"/>
      <c r="E183" s="129"/>
      <c r="F183" s="129"/>
      <c r="G183" s="129"/>
      <c r="H183" s="129"/>
    </row>
    <row r="184" spans="2:8">
      <c r="B184" s="130" t="s">
        <v>386</v>
      </c>
      <c r="C184" s="186" t="str">
        <f>IF(BS!D140=0,"",BS!D140)</f>
        <v>31</v>
      </c>
      <c r="D184" s="129">
        <f>IF(BS!E140=0,"",BS!E140)</f>
        <v>220763</v>
      </c>
      <c r="E184" s="129"/>
      <c r="F184" s="129">
        <f>IF(BS!F140=0,"",BS!F140)</f>
        <v>109298</v>
      </c>
      <c r="G184" s="129"/>
      <c r="H184" s="129">
        <f>IF(BS!G140=0,"",BS!G140)</f>
        <v>1546</v>
      </c>
    </row>
    <row r="185" spans="2:8" ht="5.0999999999999996" customHeight="1">
      <c r="B185" s="130"/>
      <c r="D185" s="129"/>
      <c r="E185" s="129"/>
      <c r="F185" s="129"/>
      <c r="G185" s="129"/>
      <c r="H185" s="129"/>
    </row>
    <row r="186" spans="2:8">
      <c r="B186" s="130" t="s">
        <v>387</v>
      </c>
      <c r="C186" s="186" t="str">
        <f>IF(BS!D141=0,"",BS!D141)</f>
        <v>32</v>
      </c>
      <c r="D186" s="129">
        <f>IF(BS!E141=0,"",BS!E141)</f>
        <v>46171</v>
      </c>
      <c r="E186" s="129"/>
      <c r="F186" s="129">
        <f>IF(BS!F141=0,"",BS!F141)</f>
        <v>49891</v>
      </c>
      <c r="G186" s="129"/>
      <c r="H186" s="129">
        <f>IF(BS!G141=0,"",BS!G141)</f>
        <v>39919</v>
      </c>
    </row>
    <row r="187" spans="2:8" ht="5.0999999999999996" customHeight="1">
      <c r="B187" s="130"/>
      <c r="D187" s="129"/>
      <c r="E187" s="129"/>
      <c r="F187" s="129"/>
      <c r="G187" s="129"/>
      <c r="H187" s="129"/>
    </row>
    <row r="188" spans="2:8">
      <c r="B188" s="130" t="s">
        <v>388</v>
      </c>
      <c r="C188" s="186" t="str">
        <f>IF(BS!D142=0,"",BS!D142)</f>
        <v>25</v>
      </c>
      <c r="D188" s="129">
        <f>IF(BS!E142=0,"",BS!E142)</f>
        <v>592561</v>
      </c>
      <c r="E188" s="129"/>
      <c r="F188" s="129">
        <f>IF(BS!F142=0,"",BS!F142)</f>
        <v>442865</v>
      </c>
      <c r="G188" s="129"/>
      <c r="H188" s="129">
        <f>IF(BS!G142=0,"",BS!G142)</f>
        <v>179391</v>
      </c>
    </row>
    <row r="189" spans="2:8" ht="5.0999999999999996" customHeight="1">
      <c r="B189" s="130"/>
      <c r="D189" s="129"/>
      <c r="E189" s="129"/>
      <c r="F189" s="129"/>
      <c r="G189" s="129"/>
      <c r="H189" s="129"/>
    </row>
    <row r="190" spans="2:8">
      <c r="B190" s="130" t="s">
        <v>132</v>
      </c>
      <c r="C190" s="186" t="str">
        <f>IF(BS!D143=0,"",BS!D143)</f>
        <v/>
      </c>
      <c r="D190" s="135">
        <f>IF(BS!E143=0,"",BS!E143)</f>
        <v>163782</v>
      </c>
      <c r="E190" s="129"/>
      <c r="F190" s="135">
        <f>IF(BS!F143=0,"",BS!F143)</f>
        <v>136955</v>
      </c>
      <c r="G190" s="129"/>
      <c r="H190" s="135">
        <f>IF(BS!G143=0,"",BS!G143)</f>
        <v>142943</v>
      </c>
    </row>
    <row r="191" spans="2:8" ht="5.0999999999999996" customHeight="1">
      <c r="B191" s="130"/>
      <c r="D191" s="129"/>
      <c r="E191" s="129"/>
      <c r="F191" s="129"/>
      <c r="G191" s="129"/>
      <c r="H191" s="129"/>
    </row>
    <row r="192" spans="2:8">
      <c r="B192" s="130" t="s">
        <v>114</v>
      </c>
      <c r="C192" s="186" t="str">
        <f>IF(BS!D144=0,"",BS!D144)</f>
        <v/>
      </c>
      <c r="D192" s="129">
        <f>IF(BS!E144=0,"",BS!E144)</f>
        <v>988</v>
      </c>
      <c r="E192" s="129"/>
      <c r="F192" s="129">
        <f>IF(BS!F144=0,"",BS!F144)</f>
        <v>988</v>
      </c>
      <c r="G192" s="129"/>
      <c r="H192" s="129">
        <f>IF(BS!G144=0,"",BS!G144)</f>
        <v>988</v>
      </c>
    </row>
    <row r="193" spans="2:8">
      <c r="B193" s="130"/>
      <c r="D193" s="129"/>
      <c r="E193" s="129"/>
      <c r="F193" s="129"/>
      <c r="G193" s="129"/>
      <c r="H193" s="129"/>
    </row>
    <row r="194" spans="2:8">
      <c r="B194" s="467" t="s">
        <v>489</v>
      </c>
      <c r="C194" s="467"/>
      <c r="D194" s="467"/>
      <c r="E194" s="467"/>
      <c r="F194" s="467"/>
      <c r="G194" s="467"/>
      <c r="H194" s="467"/>
    </row>
    <row r="195" spans="2:8">
      <c r="B195" s="467"/>
      <c r="C195" s="467"/>
      <c r="D195" s="467"/>
      <c r="E195" s="467"/>
      <c r="F195" s="467"/>
      <c r="G195" s="467"/>
      <c r="H195" s="467"/>
    </row>
    <row r="196" spans="2:8">
      <c r="B196" s="136"/>
      <c r="C196" s="237"/>
      <c r="D196" s="136"/>
      <c r="E196" s="136"/>
      <c r="F196" s="136"/>
      <c r="G196" s="136"/>
      <c r="H196" s="136"/>
    </row>
    <row r="197" spans="2:8">
      <c r="B197" s="468" t="str">
        <f>"Ovi finansijski izveštaji odobreni su za objavljivanje dana "&amp;ID!D10&amp;" i potpisani su od strane zakonskog zastupnika "&amp;ID!D2&amp;"."</f>
        <v>Ovi finansijski izveštaji odobreni su za objavljivanje dana xx.xx.xxxx. godine i potpisani su od strane zakonskog zastupnika JP Sava centar - Beograd.</v>
      </c>
      <c r="C197" s="468"/>
      <c r="D197" s="468"/>
      <c r="E197" s="468"/>
      <c r="F197" s="468"/>
      <c r="G197" s="468"/>
      <c r="H197" s="468"/>
    </row>
    <row r="198" spans="2:8">
      <c r="B198" s="136"/>
      <c r="C198" s="237"/>
      <c r="D198" s="136"/>
      <c r="E198" s="136"/>
      <c r="F198" s="136"/>
      <c r="G198" s="136"/>
      <c r="H198" s="136"/>
    </row>
    <row r="199" spans="2:8">
      <c r="B199" s="136" t="str">
        <f>ID!D6</f>
        <v>Ime i prezime Dragan Grgurevic</v>
      </c>
      <c r="C199" s="237"/>
      <c r="D199" s="136"/>
      <c r="E199" s="136"/>
      <c r="F199" s="136"/>
      <c r="G199" s="136"/>
      <c r="H199" s="136"/>
    </row>
    <row r="200" spans="2:8" ht="29.25" customHeight="1">
      <c r="B200" s="136"/>
      <c r="C200" s="237"/>
      <c r="D200" s="136"/>
      <c r="E200" s="136"/>
      <c r="F200" s="136"/>
      <c r="G200" s="136"/>
      <c r="H200" s="136"/>
    </row>
    <row r="201" spans="2:8">
      <c r="B201" s="136" t="str">
        <f>ID!D8</f>
        <v>Naziv funkcije Direktor</v>
      </c>
      <c r="C201" s="237"/>
      <c r="D201" s="136"/>
      <c r="E201" s="136"/>
      <c r="F201" s="136"/>
      <c r="G201" s="136"/>
      <c r="H201" s="136"/>
    </row>
    <row r="202" spans="2:8"/>
    <row r="203" spans="2:8" hidden="1">
      <c r="F203" s="121"/>
      <c r="G203" s="121"/>
      <c r="H203" s="115"/>
    </row>
    <row r="204" spans="2:8" ht="11.25" hidden="1" customHeight="1"/>
    <row r="205" spans="2:8" ht="11.25" hidden="1" customHeight="1"/>
    <row r="206" spans="2:8" ht="11.25" hidden="1" customHeight="1"/>
    <row r="207" spans="2:8" ht="11.25" hidden="1" customHeight="1"/>
    <row r="208" spans="2:8" ht="11.25" hidden="1" customHeight="1"/>
    <row r="209" ht="11.25" hidden="1" customHeight="1"/>
    <row r="210" ht="11.25" hidden="1" customHeight="1"/>
    <row r="211" ht="11.25" hidden="1" customHeight="1"/>
    <row r="212" ht="11.25" hidden="1" customHeight="1"/>
    <row r="213" ht="11.25" hidden="1" customHeight="1"/>
    <row r="214" ht="11.25" hidden="1" customHeight="1"/>
    <row r="215" ht="11.25" hidden="1" customHeight="1"/>
    <row r="216" ht="11.25" hidden="1" customHeight="1"/>
    <row r="217" ht="11.25" hidden="1" customHeight="1"/>
    <row r="218" ht="11.25" hidden="1" customHeight="1"/>
    <row r="219" ht="11.25" hidden="1" customHeight="1"/>
    <row r="220" ht="11.25" hidden="1" customHeight="1"/>
    <row r="221" ht="11.25" hidden="1" customHeight="1"/>
    <row r="222" ht="11.25" hidden="1" customHeight="1"/>
    <row r="223" ht="11.25" hidden="1" customHeight="1"/>
    <row r="224" ht="11.25" hidden="1" customHeight="1"/>
    <row r="225" ht="11.25" hidden="1" customHeight="1"/>
    <row r="226" ht="11.25" hidden="1" customHeight="1"/>
    <row r="227" ht="11.25" hidden="1" customHeight="1"/>
    <row r="228" ht="11.25" hidden="1" customHeight="1"/>
    <row r="229" ht="11.25" hidden="1" customHeight="1"/>
    <row r="230" ht="11.25" hidden="1" customHeight="1"/>
    <row r="231" ht="11.25" hidden="1" customHeight="1"/>
    <row r="232" ht="11.25" hidden="1" customHeight="1"/>
    <row r="233" ht="11.25" hidden="1" customHeight="1"/>
    <row r="234" ht="11.25" hidden="1" customHeight="1"/>
    <row r="235" ht="11.25" hidden="1" customHeight="1"/>
    <row r="236" ht="11.25" hidden="1" customHeight="1"/>
    <row r="237" ht="11.25" hidden="1" customHeight="1"/>
    <row r="238" ht="11.25" hidden="1" customHeight="1"/>
    <row r="239" ht="11.25" hidden="1" customHeight="1"/>
    <row r="240" ht="11.25" hidden="1" customHeight="1"/>
    <row r="241" ht="11.25" hidden="1" customHeight="1"/>
    <row r="242" ht="11.25" hidden="1" customHeight="1"/>
    <row r="243" ht="11.25" hidden="1" customHeight="1"/>
    <row r="244" ht="11.25" hidden="1" customHeight="1"/>
    <row r="245" ht="11.25" hidden="1" customHeight="1"/>
    <row r="246" ht="11.25" hidden="1" customHeight="1"/>
    <row r="247" ht="11.25" hidden="1" customHeight="1"/>
    <row r="248" ht="11.25" hidden="1" customHeight="1"/>
    <row r="249" ht="11.25" hidden="1" customHeight="1"/>
    <row r="250" ht="11.25" hidden="1" customHeight="1"/>
    <row r="251" ht="11.25" hidden="1" customHeight="1"/>
    <row r="252" ht="11.25" hidden="1" customHeight="1"/>
    <row r="253" ht="11.25" hidden="1" customHeight="1"/>
    <row r="254" ht="11.25" hidden="1" customHeight="1"/>
    <row r="255" ht="11.25" hidden="1" customHeight="1"/>
    <row r="256" ht="11.25" hidden="1" customHeight="1"/>
    <row r="257" ht="11.25" hidden="1" customHeight="1"/>
    <row r="258" ht="11.25" hidden="1" customHeight="1"/>
    <row r="259" ht="11.25" hidden="1" customHeight="1"/>
    <row r="260" ht="11.25" hidden="1" customHeight="1"/>
    <row r="261" ht="11.25" hidden="1" customHeight="1"/>
    <row r="262" ht="11.25" hidden="1" customHeight="1"/>
    <row r="263" ht="11.25" hidden="1" customHeight="1"/>
    <row r="264" ht="11.25" hidden="1" customHeight="1"/>
    <row r="265" ht="11.25" hidden="1" customHeight="1"/>
    <row r="266" ht="11.25" hidden="1" customHeight="1"/>
    <row r="267" ht="11.25" hidden="1" customHeight="1"/>
    <row r="268" ht="11.25" hidden="1" customHeight="1"/>
    <row r="269" ht="11.25" hidden="1" customHeight="1"/>
    <row r="270" ht="11.25" hidden="1" customHeight="1"/>
    <row r="271" ht="11.25" hidden="1" customHeight="1"/>
    <row r="272" ht="11.25" hidden="1" customHeight="1"/>
    <row r="273" ht="11.25" hidden="1" customHeight="1"/>
    <row r="274" ht="11.25" hidden="1" customHeight="1"/>
    <row r="275" ht="11.25" hidden="1" customHeight="1"/>
    <row r="276" ht="11.25" hidden="1" customHeight="1"/>
    <row r="277" ht="11.25" hidden="1" customHeight="1"/>
    <row r="278" ht="11.25" hidden="1" customHeight="1"/>
    <row r="279" ht="11.25" hidden="1" customHeight="1"/>
    <row r="280" ht="11.25" hidden="1" customHeight="1"/>
    <row r="281" ht="11.25" hidden="1" customHeight="1"/>
    <row r="282" ht="11.25" hidden="1" customHeight="1"/>
    <row r="283" ht="11.25" hidden="1" customHeight="1"/>
    <row r="284" ht="11.25" hidden="1" customHeight="1"/>
    <row r="285" ht="11.25" hidden="1" customHeight="1"/>
    <row r="286" ht="11.25" hidden="1" customHeight="1"/>
    <row r="287" ht="11.25" hidden="1" customHeight="1"/>
    <row r="288" ht="11.25" hidden="1" customHeight="1"/>
    <row r="289" ht="11.25" hidden="1" customHeight="1"/>
    <row r="290" ht="11.25" hidden="1" customHeight="1"/>
    <row r="291" ht="11.25" hidden="1" customHeight="1"/>
    <row r="292" ht="11.25" hidden="1" customHeight="1"/>
    <row r="293" ht="11.25" hidden="1" customHeight="1"/>
    <row r="294" ht="11.25" hidden="1" customHeight="1"/>
    <row r="295" ht="11.25" hidden="1" customHeight="1"/>
    <row r="296" ht="11.25" hidden="1" customHeight="1"/>
    <row r="297" ht="11.25" hidden="1" customHeight="1"/>
    <row r="298" ht="11.25" hidden="1" customHeight="1"/>
    <row r="299" ht="11.25" hidden="1" customHeight="1"/>
    <row r="300" ht="11.25" hidden="1" customHeight="1"/>
    <row r="301" ht="11.25" hidden="1" customHeight="1"/>
    <row r="302" ht="11.25" hidden="1" customHeight="1"/>
    <row r="303" ht="11.25" hidden="1" customHeight="1"/>
    <row r="304" ht="11.25" hidden="1" customHeight="1"/>
    <row r="305" ht="11.25" hidden="1" customHeight="1"/>
    <row r="306" ht="11.25" hidden="1" customHeight="1"/>
    <row r="307" ht="11.25" hidden="1" customHeight="1"/>
    <row r="308" ht="11.25" hidden="1" customHeight="1"/>
    <row r="309" ht="11.25" hidden="1" customHeight="1"/>
    <row r="310" ht="11.25" hidden="1" customHeight="1"/>
    <row r="311" ht="11.25" hidden="1" customHeight="1"/>
    <row r="312" ht="11.25" hidden="1" customHeight="1"/>
    <row r="313" ht="11.25" hidden="1" customHeight="1"/>
    <row r="314" ht="11.25" hidden="1" customHeight="1"/>
    <row r="315" ht="11.25" hidden="1" customHeight="1"/>
    <row r="316" ht="11.25" hidden="1" customHeight="1"/>
    <row r="317" ht="11.25" hidden="1" customHeight="1"/>
    <row r="318" ht="11.25" hidden="1" customHeight="1"/>
    <row r="319" ht="11.25" hidden="1" customHeight="1"/>
    <row r="320" ht="11.25" hidden="1" customHeight="1"/>
    <row r="321" ht="11.25" hidden="1" customHeight="1"/>
    <row r="322" ht="11.25" hidden="1" customHeight="1"/>
    <row r="323" ht="11.25" hidden="1" customHeight="1"/>
    <row r="324" ht="11.25" hidden="1" customHeight="1"/>
    <row r="325" ht="11.25" hidden="1" customHeight="1"/>
    <row r="326" ht="11.25" hidden="1" customHeight="1"/>
    <row r="327" ht="11.25" hidden="1" customHeight="1"/>
    <row r="328" ht="11.25" hidden="1" customHeight="1"/>
    <row r="329" ht="11.25" hidden="1" customHeight="1"/>
    <row r="330" ht="11.25" hidden="1" customHeight="1"/>
    <row r="331" ht="11.25" hidden="1" customHeight="1"/>
    <row r="332" ht="11.25" hidden="1" customHeight="1"/>
    <row r="333" ht="11.25" hidden="1" customHeight="1"/>
    <row r="334" ht="11.25" hidden="1" customHeight="1"/>
    <row r="335" ht="11.25" hidden="1" customHeight="1"/>
    <row r="336" ht="11.25" hidden="1" customHeight="1"/>
    <row r="337" ht="11.25" hidden="1" customHeight="1"/>
    <row r="338" ht="11.25" hidden="1" customHeight="1"/>
    <row r="339" ht="11.25" hidden="1" customHeight="1"/>
    <row r="340" ht="11.25" hidden="1" customHeight="1"/>
    <row r="341" ht="11.25" hidden="1" customHeight="1"/>
    <row r="342" ht="11.25" hidden="1" customHeight="1"/>
    <row r="343" ht="11.25" hidden="1" customHeight="1"/>
    <row r="344" ht="11.25" hidden="1" customHeight="1"/>
    <row r="345" ht="11.25" hidden="1" customHeight="1"/>
    <row r="346" ht="11.25" hidden="1" customHeight="1"/>
    <row r="347" ht="11.25" hidden="1" customHeight="1"/>
    <row r="348" ht="11.25" hidden="1" customHeight="1"/>
    <row r="349" ht="11.25" hidden="1" customHeight="1"/>
    <row r="350" ht="11.25" hidden="1" customHeight="1"/>
    <row r="351" ht="11.25" hidden="1" customHeight="1"/>
    <row r="352" ht="11.25" hidden="1" customHeight="1"/>
    <row r="353" ht="11.25" hidden="1" customHeight="1"/>
    <row r="354" ht="11.25" hidden="1" customHeight="1"/>
    <row r="355" ht="11.25" hidden="1" customHeight="1"/>
    <row r="356" ht="11.25" hidden="1" customHeight="1"/>
    <row r="357" ht="11.25" hidden="1" customHeight="1"/>
    <row r="358" ht="11.25" hidden="1" customHeight="1"/>
    <row r="359" ht="11.25" hidden="1" customHeight="1"/>
    <row r="360" ht="11.25" hidden="1" customHeight="1"/>
    <row r="361" ht="11.25" hidden="1" customHeight="1"/>
    <row r="362" ht="11.25" hidden="1" customHeight="1"/>
    <row r="363" ht="11.25" hidden="1" customHeight="1"/>
    <row r="364" ht="11.25" hidden="1" customHeight="1"/>
    <row r="365" ht="11.25" hidden="1" customHeight="1"/>
    <row r="366" ht="11.25" hidden="1" customHeight="1"/>
    <row r="367" ht="11.25" hidden="1" customHeight="1"/>
    <row r="368" ht="11.25" hidden="1" customHeight="1"/>
    <row r="369" ht="11.25" hidden="1" customHeight="1"/>
    <row r="370" ht="11.25" hidden="1" customHeight="1"/>
    <row r="371" ht="11.25" hidden="1" customHeight="1"/>
    <row r="372" ht="11.25" hidden="1" customHeight="1"/>
    <row r="373" ht="11.25" hidden="1" customHeight="1"/>
    <row r="374" ht="11.25" hidden="1" customHeight="1"/>
    <row r="375" ht="11.25" hidden="1" customHeight="1"/>
    <row r="376" ht="11.25" hidden="1" customHeight="1"/>
    <row r="377" ht="11.25" hidden="1" customHeight="1"/>
    <row r="378" ht="11.25" hidden="1" customHeight="1"/>
    <row r="379" ht="11.25" hidden="1" customHeight="1"/>
    <row r="380" ht="11.25" hidden="1" customHeight="1"/>
    <row r="381" ht="11.25" hidden="1" customHeight="1"/>
    <row r="382" ht="11.25" hidden="1" customHeight="1"/>
    <row r="383" ht="11.25" hidden="1" customHeight="1"/>
    <row r="384" ht="11.25" hidden="1" customHeight="1"/>
    <row r="385" ht="11.25" hidden="1" customHeight="1"/>
    <row r="386" ht="11.25" hidden="1" customHeight="1"/>
    <row r="387" ht="11.25" hidden="1" customHeight="1"/>
    <row r="388" ht="11.25" hidden="1" customHeight="1"/>
    <row r="389" ht="11.25" hidden="1" customHeight="1"/>
    <row r="390" ht="11.25" hidden="1" customHeight="1"/>
    <row r="391" ht="11.25" hidden="1" customHeight="1"/>
    <row r="392" ht="11.25" hidden="1" customHeight="1"/>
    <row r="393" ht="11.25" hidden="1" customHeight="1"/>
    <row r="394" ht="11.25" hidden="1" customHeight="1"/>
    <row r="395" ht="11.25" hidden="1" customHeight="1"/>
    <row r="396" ht="11.25" hidden="1" customHeight="1"/>
    <row r="397" ht="11.25" hidden="1" customHeight="1"/>
    <row r="398" ht="11.25" hidden="1" customHeight="1"/>
    <row r="399" ht="11.25" hidden="1" customHeight="1"/>
    <row r="400" ht="11.25" hidden="1" customHeight="1"/>
    <row r="401" ht="11.25" hidden="1" customHeight="1"/>
    <row r="402" ht="11.25" hidden="1" customHeight="1"/>
    <row r="403" ht="11.25" hidden="1" customHeight="1"/>
    <row r="404" ht="11.25" hidden="1" customHeight="1"/>
    <row r="405" ht="11.25" hidden="1" customHeight="1"/>
    <row r="406" ht="11.25" hidden="1" customHeight="1"/>
    <row r="407" ht="11.25" hidden="1" customHeight="1"/>
    <row r="408" ht="11.25" hidden="1" customHeight="1"/>
    <row r="409" ht="11.25" hidden="1" customHeight="1"/>
    <row r="410" ht="11.25" hidden="1" customHeight="1"/>
    <row r="411" ht="11.25" hidden="1" customHeight="1"/>
    <row r="412" ht="11.25" hidden="1" customHeight="1"/>
    <row r="413" ht="11.25" hidden="1" customHeight="1"/>
    <row r="414" ht="11.25" hidden="1" customHeight="1"/>
    <row r="415" ht="11.25" hidden="1" customHeight="1"/>
    <row r="416" ht="11.25" hidden="1" customHeight="1"/>
    <row r="417" ht="11.25" hidden="1" customHeight="1"/>
    <row r="418" ht="11.25" hidden="1" customHeight="1"/>
    <row r="419" ht="11.25" hidden="1" customHeight="1"/>
    <row r="420" ht="11.25" hidden="1" customHeight="1"/>
    <row r="421" ht="11.25" hidden="1" customHeight="1"/>
    <row r="422" ht="11.25" hidden="1" customHeight="1"/>
    <row r="423" ht="11.25" hidden="1" customHeight="1"/>
    <row r="424" ht="11.25" hidden="1" customHeight="1"/>
    <row r="425" ht="11.25" hidden="1" customHeight="1"/>
    <row r="426" ht="11.25" hidden="1" customHeight="1"/>
    <row r="427" ht="11.25" hidden="1" customHeight="1"/>
    <row r="428" ht="11.25" hidden="1" customHeight="1"/>
    <row r="429" ht="11.25" hidden="1" customHeight="1"/>
    <row r="430" ht="11.25" hidden="1" customHeight="1"/>
    <row r="431" ht="11.25" hidden="1" customHeight="1"/>
    <row r="432" ht="11.25" hidden="1" customHeight="1"/>
    <row r="433" ht="11.25" hidden="1" customHeight="1"/>
    <row r="434" ht="11.25" hidden="1" customHeight="1"/>
    <row r="435" ht="11.25" hidden="1" customHeight="1"/>
    <row r="436" ht="11.25" hidden="1" customHeight="1"/>
    <row r="437" ht="11.25" hidden="1" customHeight="1"/>
    <row r="438" ht="11.25" hidden="1" customHeight="1"/>
    <row r="439" ht="11.25" hidden="1" customHeight="1"/>
    <row r="440" ht="11.25" hidden="1" customHeight="1"/>
    <row r="441" ht="11.25" hidden="1" customHeight="1"/>
    <row r="442" ht="11.25" hidden="1" customHeight="1"/>
    <row r="443" ht="11.25" hidden="1" customHeight="1"/>
    <row r="444" ht="11.25" hidden="1" customHeight="1"/>
    <row r="445" ht="11.25" hidden="1" customHeight="1"/>
    <row r="446" ht="11.25" hidden="1" customHeight="1"/>
    <row r="447" ht="11.25" hidden="1" customHeight="1"/>
    <row r="448" ht="11.25" hidden="1" customHeight="1"/>
    <row r="449" ht="11.25" hidden="1" customHeight="1"/>
    <row r="450" ht="11.25" hidden="1" customHeight="1"/>
    <row r="451" ht="11.25" hidden="1" customHeight="1"/>
    <row r="452" ht="11.25" hidden="1" customHeight="1"/>
    <row r="453" ht="11.25" hidden="1" customHeight="1"/>
    <row r="454" ht="11.25" hidden="1" customHeight="1"/>
    <row r="455" ht="11.25" hidden="1" customHeight="1"/>
    <row r="456" ht="11.25" hidden="1" customHeight="1"/>
    <row r="457" ht="11.25" hidden="1" customHeight="1"/>
    <row r="458" ht="11.25" hidden="1" customHeight="1"/>
    <row r="459" ht="11.25" hidden="1" customHeight="1"/>
    <row r="460" ht="11.25" hidden="1" customHeight="1"/>
    <row r="461" ht="11.25" hidden="1" customHeight="1"/>
    <row r="462" ht="11.25" hidden="1" customHeight="1"/>
    <row r="463" ht="11.25" hidden="1" customHeight="1"/>
    <row r="464" ht="11.25" hidden="1" customHeight="1"/>
    <row r="465" ht="11.25" hidden="1" customHeight="1"/>
    <row r="466" ht="11.25" hidden="1" customHeight="1"/>
    <row r="467" ht="11.25" hidden="1" customHeight="1"/>
    <row r="468" ht="11.25" hidden="1" customHeight="1"/>
    <row r="469" ht="11.25" hidden="1" customHeight="1"/>
    <row r="470" ht="11.25" hidden="1" customHeight="1"/>
    <row r="471" ht="11.25" hidden="1" customHeight="1"/>
    <row r="472" ht="11.25" hidden="1" customHeight="1"/>
    <row r="473" ht="11.25" hidden="1" customHeight="1"/>
    <row r="474" ht="11.25" hidden="1" customHeight="1"/>
    <row r="475" ht="11.25" hidden="1" customHeight="1"/>
    <row r="476" ht="11.25" hidden="1" customHeight="1"/>
    <row r="477" ht="11.25" hidden="1" customHeight="1"/>
    <row r="478" ht="11.25" hidden="1" customHeight="1"/>
    <row r="479" ht="11.25" hidden="1" customHeight="1"/>
    <row r="480" ht="11.25" hidden="1" customHeight="1"/>
    <row r="481" ht="11.25" hidden="1" customHeight="1"/>
    <row r="482" ht="11.25" hidden="1" customHeight="1"/>
    <row r="483" ht="11.25" hidden="1" customHeight="1"/>
    <row r="484" ht="11.25" hidden="1" customHeight="1"/>
    <row r="485" ht="11.25" hidden="1" customHeight="1"/>
    <row r="486" ht="11.25" hidden="1" customHeight="1"/>
    <row r="487" ht="11.25" hidden="1" customHeight="1"/>
    <row r="488" ht="11.25" hidden="1" customHeight="1"/>
    <row r="489" ht="11.25" hidden="1" customHeight="1"/>
    <row r="490" ht="11.25" hidden="1" customHeight="1"/>
    <row r="491" ht="11.25" hidden="1" customHeight="1"/>
    <row r="492" ht="11.25" hidden="1" customHeight="1"/>
    <row r="493" ht="11.25" hidden="1" customHeight="1"/>
    <row r="494" ht="11.25" hidden="1" customHeight="1"/>
    <row r="495" ht="11.25" hidden="1" customHeight="1"/>
    <row r="496" ht="11.25" hidden="1" customHeight="1"/>
    <row r="497" ht="11.25" hidden="1" customHeight="1"/>
    <row r="498" ht="11.25" hidden="1" customHeight="1"/>
    <row r="499" ht="11.25" hidden="1" customHeight="1"/>
    <row r="500" ht="11.25" hidden="1" customHeight="1"/>
    <row r="501" ht="11.25" hidden="1" customHeight="1"/>
    <row r="502" ht="11.25" hidden="1" customHeight="1"/>
    <row r="503" ht="11.25" hidden="1" customHeight="1"/>
    <row r="504" ht="11.25" hidden="1" customHeight="1"/>
    <row r="505" ht="11.25" hidden="1" customHeight="1"/>
    <row r="506" ht="11.25" hidden="1" customHeight="1"/>
    <row r="507" ht="11.25" hidden="1" customHeight="1"/>
    <row r="508" ht="11.25" hidden="1" customHeight="1"/>
    <row r="509" ht="11.25" hidden="1" customHeight="1"/>
    <row r="510" ht="11.25" hidden="1" customHeight="1"/>
    <row r="511" ht="11.25" hidden="1" customHeight="1"/>
    <row r="512" ht="11.25" hidden="1" customHeight="1"/>
    <row r="513" ht="11.25" hidden="1" customHeight="1"/>
    <row r="514" ht="11.25" hidden="1" customHeight="1"/>
    <row r="515" ht="11.25" hidden="1" customHeight="1"/>
    <row r="516" ht="11.25" hidden="1" customHeight="1"/>
    <row r="517" ht="11.25" hidden="1" customHeight="1"/>
    <row r="518" ht="11.25" hidden="1" customHeight="1"/>
    <row r="519" ht="11.25" hidden="1" customHeight="1"/>
    <row r="520" ht="11.25" hidden="1" customHeight="1"/>
    <row r="521" ht="11.25" hidden="1" customHeight="1"/>
    <row r="522" ht="11.25" hidden="1" customHeight="1"/>
    <row r="523" ht="11.25" hidden="1" customHeight="1"/>
    <row r="524" ht="11.25" hidden="1" customHeight="1"/>
    <row r="525" ht="11.25" hidden="1" customHeight="1"/>
    <row r="526" ht="11.25" hidden="1" customHeight="1"/>
    <row r="527" ht="11.25" hidden="1" customHeight="1"/>
    <row r="528" ht="11.25" hidden="1" customHeight="1"/>
    <row r="529" ht="11.25" hidden="1" customHeight="1"/>
    <row r="530" ht="11.25" hidden="1" customHeight="1"/>
    <row r="531" ht="11.25" hidden="1" customHeight="1"/>
    <row r="532" ht="11.25" hidden="1" customHeight="1"/>
    <row r="533" ht="11.25" hidden="1" customHeight="1"/>
    <row r="534" ht="11.25" hidden="1" customHeight="1"/>
    <row r="535" ht="11.25" hidden="1" customHeight="1"/>
    <row r="536" ht="11.25" hidden="1" customHeight="1"/>
    <row r="537" ht="11.25" hidden="1" customHeight="1"/>
    <row r="538" ht="11.25" hidden="1" customHeight="1"/>
    <row r="539" ht="11.25" hidden="1" customHeight="1"/>
    <row r="540" ht="11.25" hidden="1" customHeight="1"/>
    <row r="541" ht="11.25" hidden="1" customHeight="1"/>
    <row r="542" ht="11.25" hidden="1" customHeight="1"/>
    <row r="543" ht="11.25" hidden="1" customHeight="1"/>
    <row r="544" ht="11.25" hidden="1" customHeight="1"/>
    <row r="545" ht="11.25" hidden="1" customHeight="1"/>
    <row r="546" ht="11.25" hidden="1" customHeight="1"/>
    <row r="547" ht="11.25" hidden="1" customHeight="1"/>
    <row r="548" ht="11.25" hidden="1" customHeight="1"/>
    <row r="549" ht="11.25" hidden="1" customHeight="1"/>
    <row r="550" ht="11.25" hidden="1" customHeight="1"/>
    <row r="551" ht="11.25" hidden="1" customHeight="1"/>
    <row r="552" ht="11.25" hidden="1" customHeight="1"/>
    <row r="553" ht="11.25" hidden="1" customHeight="1"/>
    <row r="554" ht="11.25" hidden="1" customHeight="1"/>
    <row r="555" ht="11.25" hidden="1" customHeight="1"/>
    <row r="556" ht="11.25" hidden="1" customHeight="1"/>
    <row r="557" ht="11.25" hidden="1" customHeight="1"/>
    <row r="558" ht="11.25" hidden="1" customHeight="1"/>
    <row r="559" ht="11.25" hidden="1" customHeight="1"/>
    <row r="560" ht="11.25" hidden="1" customHeight="1"/>
    <row r="561" ht="11.25" hidden="1" customHeight="1"/>
    <row r="562" ht="11.25" hidden="1" customHeight="1"/>
    <row r="563" ht="11.25" hidden="1" customHeight="1"/>
    <row r="564" ht="11.25" hidden="1" customHeight="1"/>
    <row r="565" ht="11.25" hidden="1" customHeight="1"/>
    <row r="566" ht="11.25" hidden="1" customHeight="1"/>
    <row r="567" ht="11.25" hidden="1" customHeight="1"/>
    <row r="568" ht="11.25" hidden="1" customHeight="1"/>
    <row r="569" ht="11.25" hidden="1" customHeight="1"/>
    <row r="570" ht="11.25" hidden="1" customHeight="1"/>
    <row r="571" ht="11.25" hidden="1" customHeight="1"/>
    <row r="572" ht="11.25" hidden="1" customHeight="1"/>
    <row r="573" ht="11.25" hidden="1" customHeight="1"/>
    <row r="574" ht="11.25" hidden="1" customHeight="1"/>
    <row r="575" ht="11.25" hidden="1" customHeight="1"/>
    <row r="576" ht="11.25" hidden="1" customHeight="1"/>
    <row r="577" ht="11.25" hidden="1" customHeight="1"/>
    <row r="578" ht="11.25" hidden="1" customHeight="1"/>
    <row r="579" ht="11.25" hidden="1" customHeight="1"/>
    <row r="580" ht="11.25" hidden="1" customHeight="1"/>
    <row r="581" ht="11.25" hidden="1" customHeight="1"/>
    <row r="582" ht="11.25" hidden="1" customHeight="1"/>
    <row r="583" ht="11.25" hidden="1" customHeight="1"/>
    <row r="584" ht="11.25" hidden="1" customHeight="1"/>
    <row r="585" ht="11.25" hidden="1" customHeight="1"/>
    <row r="586" ht="11.25" hidden="1" customHeight="1"/>
    <row r="587" ht="11.25" hidden="1" customHeight="1"/>
    <row r="588" ht="11.25" hidden="1" customHeight="1"/>
    <row r="589" ht="11.25" hidden="1" customHeight="1"/>
    <row r="590" ht="11.25" hidden="1" customHeight="1"/>
    <row r="591" ht="11.25" hidden="1" customHeight="1"/>
    <row r="592" ht="11.25" hidden="1" customHeight="1"/>
    <row r="593" ht="11.25" hidden="1" customHeight="1"/>
    <row r="594" ht="11.25" hidden="1" customHeight="1"/>
    <row r="595" ht="11.25" hidden="1" customHeight="1"/>
    <row r="596" ht="11.25" hidden="1" customHeight="1"/>
    <row r="597" ht="11.25" hidden="1" customHeight="1"/>
    <row r="598" ht="11.25" hidden="1" customHeight="1"/>
    <row r="599" ht="11.25" hidden="1" customHeight="1"/>
    <row r="600" ht="11.25" hidden="1" customHeight="1"/>
    <row r="601" ht="11.25" hidden="1" customHeight="1"/>
    <row r="602" ht="11.25" hidden="1" customHeight="1"/>
    <row r="603" ht="11.25" hidden="1" customHeight="1"/>
    <row r="604" ht="11.25" hidden="1" customHeight="1"/>
    <row r="605" ht="11.25" hidden="1" customHeight="1"/>
    <row r="606" ht="11.25" hidden="1" customHeight="1"/>
    <row r="607" ht="11.25" hidden="1" customHeight="1"/>
    <row r="608" ht="11.25" hidden="1" customHeight="1"/>
    <row r="609" ht="11.25" hidden="1" customHeight="1"/>
    <row r="610" ht="11.25" hidden="1" customHeight="1"/>
    <row r="611" ht="11.25" hidden="1" customHeight="1"/>
    <row r="612" ht="11.25" hidden="1" customHeight="1"/>
    <row r="613" ht="11.25" hidden="1" customHeight="1"/>
    <row r="614" ht="11.25" hidden="1" customHeight="1"/>
    <row r="615" ht="11.25" hidden="1" customHeight="1"/>
    <row r="616" ht="11.25" hidden="1" customHeight="1"/>
    <row r="617" ht="11.25" hidden="1" customHeight="1"/>
    <row r="618" ht="11.25" hidden="1" customHeight="1"/>
    <row r="619" ht="11.25" hidden="1" customHeight="1"/>
    <row r="620" ht="11.25" hidden="1" customHeight="1"/>
    <row r="621" ht="11.25" hidden="1" customHeight="1"/>
    <row r="622" ht="11.25" hidden="1" customHeight="1"/>
    <row r="623" ht="11.25" hidden="1" customHeight="1"/>
    <row r="624" ht="11.25" hidden="1" customHeight="1"/>
    <row r="625" ht="11.25" hidden="1" customHeight="1"/>
    <row r="626" ht="11.25" hidden="1" customHeight="1"/>
    <row r="627" ht="11.25" hidden="1" customHeight="1"/>
    <row r="628" ht="11.25" hidden="1" customHeight="1"/>
    <row r="629" ht="11.25" hidden="1" customHeight="1"/>
    <row r="630" ht="11.25" hidden="1" customHeight="1"/>
    <row r="631" ht="11.25" hidden="1" customHeight="1"/>
    <row r="632" ht="11.25" hidden="1" customHeight="1"/>
    <row r="633" ht="11.25" hidden="1" customHeight="1"/>
    <row r="634" ht="11.25" hidden="1" customHeight="1"/>
    <row r="635" ht="11.25" hidden="1" customHeight="1"/>
    <row r="636" ht="11.25" hidden="1" customHeight="1"/>
    <row r="637" ht="11.25" hidden="1" customHeight="1"/>
    <row r="638" ht="11.25" hidden="1" customHeight="1"/>
    <row r="639" ht="11.25" hidden="1" customHeight="1"/>
    <row r="640" ht="11.25" hidden="1" customHeight="1"/>
    <row r="641" ht="11.25" hidden="1" customHeight="1"/>
    <row r="642" ht="11.25" hidden="1" customHeight="1"/>
    <row r="643" ht="11.25" hidden="1" customHeight="1"/>
    <row r="644" ht="11.25" hidden="1" customHeight="1"/>
    <row r="645" ht="11.25" hidden="1" customHeight="1"/>
    <row r="646" ht="11.25" hidden="1" customHeight="1"/>
    <row r="647" ht="11.25" hidden="1" customHeight="1"/>
    <row r="648" ht="11.25" hidden="1" customHeight="1"/>
    <row r="649" ht="11.25" hidden="1" customHeight="1"/>
    <row r="650" ht="11.25" hidden="1" customHeight="1"/>
    <row r="651" ht="11.25" hidden="1" customHeight="1"/>
    <row r="652" ht="11.25" hidden="1" customHeight="1"/>
    <row r="653" ht="11.25" hidden="1" customHeight="1"/>
    <row r="654" ht="11.25" hidden="1" customHeight="1"/>
    <row r="655" ht="11.25" hidden="1" customHeight="1"/>
    <row r="656" ht="11.25" hidden="1" customHeight="1"/>
    <row r="657" ht="11.25" hidden="1" customHeight="1"/>
    <row r="658" ht="11.25" hidden="1" customHeight="1"/>
    <row r="659" ht="11.25" hidden="1" customHeight="1"/>
    <row r="660" ht="11.25" hidden="1" customHeight="1"/>
    <row r="661" ht="11.25" hidden="1" customHeight="1"/>
    <row r="662" ht="11.25" hidden="1" customHeight="1"/>
    <row r="663" ht="11.25" hidden="1" customHeight="1"/>
    <row r="664" ht="11.25" hidden="1" customHeight="1"/>
    <row r="665" ht="11.25" hidden="1" customHeight="1"/>
    <row r="666" ht="11.25" hidden="1" customHeight="1"/>
    <row r="667" ht="11.25" hidden="1" customHeight="1"/>
    <row r="668" ht="11.25" hidden="1" customHeight="1"/>
    <row r="669" ht="11.25" hidden="1" customHeight="1"/>
    <row r="670" ht="11.25" hidden="1" customHeight="1"/>
    <row r="671" ht="11.25" hidden="1" customHeight="1"/>
    <row r="672" ht="11.25" hidden="1" customHeight="1"/>
    <row r="673" ht="11.25" hidden="1" customHeight="1"/>
    <row r="674" ht="11.25" hidden="1" customHeight="1"/>
    <row r="675" ht="11.25" hidden="1" customHeight="1"/>
    <row r="676" ht="11.25" hidden="1" customHeight="1"/>
    <row r="677" ht="11.25" hidden="1" customHeight="1"/>
    <row r="678" ht="11.25" hidden="1" customHeight="1"/>
    <row r="679" ht="11.25" hidden="1" customHeight="1"/>
    <row r="680" ht="11.25" hidden="1" customHeight="1"/>
    <row r="681" ht="11.25" hidden="1" customHeight="1"/>
    <row r="682" ht="11.25" hidden="1" customHeight="1"/>
    <row r="683" ht="11.25" hidden="1" customHeight="1"/>
    <row r="684" ht="11.25" hidden="1" customHeight="1"/>
    <row r="685" ht="11.25" hidden="1" customHeight="1"/>
    <row r="686" ht="11.25" hidden="1" customHeight="1"/>
    <row r="687" ht="11.25" hidden="1" customHeight="1"/>
    <row r="688" ht="11.25" hidden="1" customHeight="1"/>
    <row r="689" ht="11.25" hidden="1" customHeight="1"/>
    <row r="690" ht="11.25" hidden="1" customHeight="1"/>
    <row r="691" ht="11.25" hidden="1" customHeight="1"/>
    <row r="692" ht="11.25" hidden="1" customHeight="1"/>
    <row r="693" ht="11.25" hidden="1" customHeight="1"/>
    <row r="694" ht="11.25" hidden="1" customHeight="1"/>
    <row r="695" ht="11.25" hidden="1" customHeight="1"/>
    <row r="696" ht="11.25" hidden="1" customHeight="1"/>
    <row r="697" ht="11.25" hidden="1" customHeight="1"/>
    <row r="698" ht="11.25" hidden="1" customHeight="1"/>
    <row r="699" ht="11.25" hidden="1" customHeight="1"/>
    <row r="700" ht="11.25" hidden="1" customHeight="1"/>
    <row r="701" ht="11.25" hidden="1" customHeight="1"/>
    <row r="702" ht="11.25" hidden="1" customHeight="1"/>
    <row r="703" ht="11.25" hidden="1" customHeight="1"/>
    <row r="704" ht="11.25" hidden="1" customHeight="1"/>
    <row r="705" ht="11.25" hidden="1" customHeight="1"/>
    <row r="706" ht="11.25" hidden="1" customHeight="1"/>
    <row r="707" ht="11.25" hidden="1" customHeight="1"/>
    <row r="708" ht="11.25" hidden="1" customHeight="1"/>
    <row r="709" ht="11.25" hidden="1" customHeight="1"/>
    <row r="710" ht="11.25" hidden="1" customHeight="1"/>
    <row r="711" ht="11.25" hidden="1" customHeight="1"/>
    <row r="712" ht="11.25" hidden="1" customHeight="1"/>
    <row r="713" ht="11.25" hidden="1" customHeight="1"/>
    <row r="714" ht="11.25" hidden="1" customHeight="1"/>
    <row r="715" ht="11.25" hidden="1" customHeight="1"/>
    <row r="716" ht="11.25" hidden="1" customHeight="1"/>
    <row r="717" ht="11.25" hidden="1" customHeight="1"/>
    <row r="718" ht="11.25" hidden="1" customHeight="1"/>
    <row r="719" ht="11.25" hidden="1" customHeight="1"/>
    <row r="720" ht="11.25" hidden="1" customHeight="1"/>
    <row r="721" ht="11.25" hidden="1" customHeight="1"/>
    <row r="722" ht="11.25" hidden="1" customHeight="1"/>
    <row r="723" ht="11.25" hidden="1" customHeight="1"/>
    <row r="724" ht="11.25" hidden="1" customHeight="1"/>
    <row r="725" ht="11.25" hidden="1" customHeight="1"/>
    <row r="726" ht="11.25" hidden="1" customHeight="1"/>
    <row r="727" ht="11.25" hidden="1" customHeight="1"/>
    <row r="728" ht="11.25" hidden="1" customHeight="1"/>
    <row r="729" ht="11.25" hidden="1" customHeight="1"/>
    <row r="730" ht="11.25" hidden="1" customHeight="1"/>
    <row r="731" ht="11.25" hidden="1" customHeight="1"/>
    <row r="732" ht="11.25" hidden="1" customHeight="1"/>
    <row r="733" ht="11.25" hidden="1" customHeight="1"/>
    <row r="734" ht="11.25" hidden="1" customHeight="1"/>
    <row r="735" ht="11.25" hidden="1" customHeight="1"/>
    <row r="736" ht="11.25" hidden="1" customHeight="1"/>
    <row r="737" ht="11.25" hidden="1" customHeight="1"/>
    <row r="738" ht="11.25" hidden="1" customHeight="1"/>
    <row r="739" ht="11.25" hidden="1" customHeight="1"/>
    <row r="740" ht="11.25" hidden="1" customHeight="1"/>
    <row r="741" ht="11.25" hidden="1" customHeight="1"/>
    <row r="742" ht="11.25" hidden="1" customHeight="1"/>
    <row r="743" ht="11.25" hidden="1" customHeight="1"/>
    <row r="744" ht="11.25" hidden="1" customHeight="1"/>
    <row r="745" ht="11.25" hidden="1" customHeight="1"/>
    <row r="746" ht="11.25" hidden="1" customHeight="1"/>
    <row r="747" ht="11.25" hidden="1" customHeight="1"/>
    <row r="748" ht="11.25" hidden="1" customHeight="1"/>
    <row r="749" ht="11.25" hidden="1" customHeight="1"/>
    <row r="750" ht="11.25" hidden="1" customHeight="1"/>
    <row r="751" ht="11.25" hidden="1" customHeight="1"/>
    <row r="752" ht="11.25" hidden="1" customHeight="1"/>
    <row r="753" ht="11.25" hidden="1" customHeight="1"/>
    <row r="754" ht="11.25" hidden="1" customHeight="1"/>
    <row r="755" ht="11.25" hidden="1" customHeight="1"/>
    <row r="756" ht="11.25" hidden="1" customHeight="1"/>
    <row r="757" ht="11.25" hidden="1" customHeight="1"/>
    <row r="758" ht="11.25" hidden="1" customHeight="1"/>
    <row r="759" ht="11.25" hidden="1" customHeight="1"/>
    <row r="760" ht="11.25" hidden="1" customHeight="1"/>
    <row r="761" ht="11.25" hidden="1" customHeight="1"/>
    <row r="762" ht="11.25" hidden="1" customHeight="1"/>
    <row r="763" ht="11.25" hidden="1" customHeight="1"/>
    <row r="764" ht="11.25" hidden="1" customHeight="1"/>
    <row r="765" ht="11.25" hidden="1" customHeight="1"/>
    <row r="766" ht="11.25" hidden="1" customHeight="1"/>
    <row r="767" ht="11.25" hidden="1" customHeight="1"/>
    <row r="768" ht="11.25" hidden="1" customHeight="1"/>
    <row r="769" ht="11.25" hidden="1" customHeight="1"/>
    <row r="770" ht="11.25" hidden="1" customHeight="1"/>
    <row r="771" ht="11.25" hidden="1" customHeight="1"/>
    <row r="772" ht="11.25" hidden="1" customHeight="1"/>
    <row r="773" ht="11.25" hidden="1" customHeight="1"/>
    <row r="774" ht="11.25" hidden="1" customHeight="1"/>
    <row r="775" ht="11.25" hidden="1" customHeight="1"/>
    <row r="776" ht="11.25" hidden="1" customHeight="1"/>
    <row r="777" ht="11.25" hidden="1" customHeight="1"/>
    <row r="778" ht="11.25" hidden="1" customHeight="1"/>
    <row r="779" ht="11.25" hidden="1" customHeight="1"/>
    <row r="780" ht="11.25" hidden="1" customHeight="1"/>
    <row r="781" ht="11.25" hidden="1" customHeight="1"/>
    <row r="782" ht="11.25" hidden="1" customHeight="1"/>
    <row r="783" ht="11.25" hidden="1" customHeight="1"/>
    <row r="784" ht="11.25" hidden="1" customHeight="1"/>
    <row r="785" ht="11.25" hidden="1" customHeight="1"/>
    <row r="786" ht="11.25" hidden="1" customHeight="1"/>
    <row r="787" ht="11.25" hidden="1" customHeight="1"/>
    <row r="788" ht="11.25" hidden="1" customHeight="1"/>
    <row r="789" ht="11.25" hidden="1" customHeight="1"/>
    <row r="790" ht="11.25" hidden="1" customHeight="1"/>
    <row r="791" ht="11.25" hidden="1" customHeight="1"/>
    <row r="792" ht="11.25" hidden="1" customHeight="1"/>
    <row r="793" ht="11.25" hidden="1" customHeight="1"/>
    <row r="794" ht="11.25" hidden="1" customHeight="1"/>
    <row r="795" ht="11.25" hidden="1" customHeight="1"/>
    <row r="796" ht="11.25" hidden="1" customHeight="1"/>
    <row r="797" ht="11.25" hidden="1" customHeight="1"/>
    <row r="798" ht="11.25" hidden="1" customHeight="1"/>
    <row r="799" ht="11.25" hidden="1" customHeight="1"/>
    <row r="800" ht="11.25" hidden="1" customHeight="1"/>
    <row r="801" ht="11.25" hidden="1" customHeight="1"/>
    <row r="802" ht="11.25" hidden="1" customHeight="1"/>
    <row r="803" ht="11.25" hidden="1" customHeight="1"/>
    <row r="804" ht="11.25" hidden="1" customHeight="1"/>
    <row r="805" ht="11.25" hidden="1" customHeight="1"/>
    <row r="806" ht="11.25" hidden="1" customHeight="1"/>
    <row r="807" ht="11.25" hidden="1" customHeight="1"/>
    <row r="808" ht="11.25" hidden="1" customHeight="1"/>
    <row r="809" ht="11.25" hidden="1" customHeight="1"/>
    <row r="810" ht="11.25" hidden="1" customHeight="1"/>
    <row r="811" ht="11.25" hidden="1" customHeight="1"/>
    <row r="812" ht="11.25" hidden="1" customHeight="1"/>
    <row r="813" ht="11.25" hidden="1" customHeight="1"/>
    <row r="814" ht="11.25" hidden="1" customHeight="1"/>
    <row r="815" ht="11.25" hidden="1" customHeight="1"/>
    <row r="816" ht="11.25" hidden="1" customHeight="1"/>
    <row r="817" ht="11.25" hidden="1" customHeight="1"/>
    <row r="818" ht="11.25" hidden="1" customHeight="1"/>
    <row r="819" ht="11.25" hidden="1" customHeight="1"/>
    <row r="820" ht="11.25" hidden="1" customHeight="1"/>
    <row r="821" ht="11.25" hidden="1" customHeight="1"/>
    <row r="822" ht="11.25" hidden="1" customHeight="1"/>
    <row r="823" ht="11.25" hidden="1" customHeight="1"/>
    <row r="824" ht="11.25" hidden="1" customHeight="1"/>
    <row r="825" ht="11.25" hidden="1" customHeight="1"/>
    <row r="826" ht="11.25" hidden="1" customHeight="1"/>
    <row r="827" ht="11.25" hidden="1" customHeight="1"/>
    <row r="828" ht="11.25" hidden="1" customHeight="1"/>
    <row r="829" ht="11.25" hidden="1" customHeight="1"/>
    <row r="830" ht="11.25" hidden="1" customHeight="1"/>
    <row r="831" ht="11.25" hidden="1" customHeight="1"/>
    <row r="832" ht="11.25" hidden="1" customHeight="1"/>
    <row r="833" ht="11.25" hidden="1" customHeight="1"/>
    <row r="834" ht="11.25" hidden="1" customHeight="1"/>
    <row r="835" ht="11.25" hidden="1" customHeight="1"/>
    <row r="836" ht="11.25" hidden="1" customHeight="1"/>
    <row r="837" ht="11.25" hidden="1" customHeight="1"/>
    <row r="838" ht="11.25" hidden="1" customHeight="1"/>
    <row r="839" ht="11.25" hidden="1" customHeight="1"/>
    <row r="840" ht="11.25" hidden="1" customHeight="1"/>
    <row r="841" ht="11.25" hidden="1" customHeight="1"/>
    <row r="842" ht="11.25" hidden="1" customHeight="1"/>
    <row r="843" ht="11.25" hidden="1" customHeight="1"/>
    <row r="844" ht="11.25" hidden="1" customHeight="1"/>
    <row r="845" ht="11.25" hidden="1" customHeight="1"/>
    <row r="846" ht="11.25" hidden="1" customHeight="1"/>
    <row r="847" ht="11.25" hidden="1" customHeight="1"/>
    <row r="848" ht="11.25" hidden="1" customHeight="1"/>
    <row r="849" ht="11.25" hidden="1" customHeight="1"/>
    <row r="850" ht="11.25" hidden="1" customHeight="1"/>
    <row r="851" ht="11.25" hidden="1" customHeight="1"/>
    <row r="852" ht="11.25" hidden="1" customHeight="1"/>
    <row r="853" ht="11.25" hidden="1" customHeight="1"/>
    <row r="854" ht="11.25" hidden="1" customHeight="1"/>
    <row r="855" ht="11.25" hidden="1" customHeight="1"/>
    <row r="856" ht="11.25" hidden="1" customHeight="1"/>
    <row r="857" ht="11.25" hidden="1" customHeight="1"/>
    <row r="858" ht="11.25" hidden="1" customHeight="1"/>
    <row r="859" ht="11.25" hidden="1" customHeight="1"/>
    <row r="860" ht="11.25" hidden="1" customHeight="1"/>
    <row r="861" ht="11.25" hidden="1" customHeight="1"/>
    <row r="862" ht="11.25" hidden="1" customHeight="1"/>
    <row r="863" ht="11.25" hidden="1" customHeight="1"/>
    <row r="864" ht="11.25" hidden="1" customHeight="1"/>
    <row r="865" ht="11.25" hidden="1" customHeight="1"/>
    <row r="866" ht="11.25" hidden="1" customHeight="1"/>
    <row r="867" ht="11.25" hidden="1" customHeight="1"/>
    <row r="868" ht="11.25" hidden="1" customHeight="1"/>
    <row r="869" ht="11.25" hidden="1" customHeight="1"/>
    <row r="870" ht="11.25" hidden="1" customHeight="1"/>
    <row r="871" ht="11.25" hidden="1" customHeight="1"/>
    <row r="872" ht="11.25" hidden="1" customHeight="1"/>
    <row r="873" ht="11.25" hidden="1" customHeight="1"/>
    <row r="874" ht="11.25" hidden="1" customHeight="1"/>
    <row r="875" ht="11.25" hidden="1" customHeight="1"/>
    <row r="876" ht="11.25" hidden="1" customHeight="1"/>
    <row r="877" ht="11.25" hidden="1" customHeight="1"/>
    <row r="878" ht="11.25" hidden="1" customHeight="1"/>
    <row r="879" ht="11.25" hidden="1" customHeight="1"/>
    <row r="880" ht="11.25" hidden="1" customHeight="1"/>
    <row r="881" ht="11.25" hidden="1" customHeight="1"/>
    <row r="882" ht="11.25" hidden="1" customHeight="1"/>
    <row r="883" ht="11.25" hidden="1" customHeight="1"/>
    <row r="884" ht="11.25" hidden="1" customHeight="1"/>
    <row r="885" ht="11.25" hidden="1" customHeight="1"/>
    <row r="886" ht="11.25" hidden="1" customHeight="1"/>
    <row r="887" ht="11.25" hidden="1" customHeight="1"/>
    <row r="888" ht="11.25" hidden="1" customHeight="1"/>
    <row r="889" ht="11.25" hidden="1" customHeight="1"/>
    <row r="890" ht="11.25" hidden="1" customHeight="1"/>
    <row r="891" ht="11.25" hidden="1" customHeight="1"/>
    <row r="892" ht="11.25" hidden="1" customHeight="1"/>
    <row r="893" ht="11.25" hidden="1" customHeight="1"/>
    <row r="894" ht="11.25" hidden="1" customHeight="1"/>
    <row r="895" ht="11.25" hidden="1" customHeight="1"/>
    <row r="896" ht="11.25" hidden="1" customHeight="1"/>
    <row r="897" ht="11.25" hidden="1" customHeight="1"/>
    <row r="898" ht="11.25" hidden="1" customHeight="1"/>
    <row r="899" ht="11.25" hidden="1" customHeight="1"/>
    <row r="900" ht="11.25" hidden="1" customHeight="1"/>
    <row r="901" ht="11.25" hidden="1" customHeight="1"/>
    <row r="902" ht="11.25" hidden="1" customHeight="1"/>
    <row r="903" ht="11.25" hidden="1" customHeight="1"/>
    <row r="904" ht="11.25" hidden="1" customHeight="1"/>
    <row r="905" ht="11.25" hidden="1" customHeight="1"/>
    <row r="906" ht="11.25" hidden="1" customHeight="1"/>
    <row r="907" ht="11.25" hidden="1" customHeight="1"/>
    <row r="908" ht="11.25" hidden="1" customHeight="1"/>
    <row r="909" ht="11.25" hidden="1" customHeight="1"/>
    <row r="910" ht="11.25" hidden="1" customHeight="1"/>
    <row r="911" ht="11.25" hidden="1" customHeight="1"/>
    <row r="912" ht="11.25" hidden="1" customHeight="1"/>
    <row r="913" ht="11.25" hidden="1" customHeight="1"/>
    <row r="914" ht="11.25" hidden="1" customHeight="1"/>
    <row r="915" ht="11.25" hidden="1" customHeight="1"/>
    <row r="916" ht="11.25" hidden="1" customHeight="1"/>
    <row r="917" ht="11.25" hidden="1" customHeight="1"/>
    <row r="918" ht="11.25" hidden="1" customHeight="1"/>
    <row r="919" ht="11.25" hidden="1" customHeight="1"/>
    <row r="920" ht="11.25" hidden="1" customHeight="1"/>
    <row r="921" ht="11.25" hidden="1" customHeight="1"/>
    <row r="922" ht="11.25" hidden="1" customHeight="1"/>
    <row r="923" ht="11.25" hidden="1" customHeight="1"/>
    <row r="924" ht="11.25" hidden="1" customHeight="1"/>
    <row r="925" ht="11.25" hidden="1" customHeight="1"/>
    <row r="926" ht="11.25" hidden="1" customHeight="1"/>
    <row r="927" ht="11.25" hidden="1" customHeight="1"/>
    <row r="928" ht="11.25" hidden="1" customHeight="1"/>
    <row r="929" ht="11.25" hidden="1" customHeight="1"/>
    <row r="930" ht="11.25" hidden="1" customHeight="1"/>
    <row r="931" ht="11.25" hidden="1" customHeight="1"/>
    <row r="932" ht="11.25" hidden="1" customHeight="1"/>
    <row r="933" ht="11.25" hidden="1" customHeight="1"/>
    <row r="934" ht="11.25" hidden="1" customHeight="1"/>
    <row r="935" ht="11.25" hidden="1" customHeight="1"/>
    <row r="936" ht="11.25" hidden="1" customHeight="1"/>
    <row r="937" ht="11.25" hidden="1" customHeight="1"/>
    <row r="938" ht="11.25" hidden="1" customHeight="1"/>
    <row r="939" ht="11.25" hidden="1" customHeight="1"/>
    <row r="940" ht="11.25" hidden="1" customHeight="1"/>
    <row r="941" ht="11.25" hidden="1" customHeight="1"/>
    <row r="942" ht="11.25" hidden="1" customHeight="1"/>
    <row r="943" ht="11.25" hidden="1" customHeight="1"/>
    <row r="944" ht="11.25" hidden="1" customHeight="1"/>
    <row r="945" ht="11.25" hidden="1" customHeight="1"/>
    <row r="946" ht="11.25" hidden="1" customHeight="1"/>
    <row r="947" ht="11.25" hidden="1" customHeight="1"/>
    <row r="948" ht="11.25" hidden="1" customHeight="1"/>
    <row r="949" ht="11.25" hidden="1" customHeight="1"/>
    <row r="950" ht="11.25" hidden="1" customHeight="1"/>
    <row r="951" ht="11.25" hidden="1" customHeight="1"/>
    <row r="952" ht="11.25" hidden="1" customHeight="1"/>
    <row r="953" ht="11.25" hidden="1" customHeight="1"/>
    <row r="954" ht="11.25" hidden="1" customHeight="1"/>
    <row r="955" ht="11.25" hidden="1" customHeight="1"/>
    <row r="956" ht="11.25" hidden="1" customHeight="1"/>
    <row r="957" ht="11.25" hidden="1" customHeight="1"/>
    <row r="958" ht="11.25" hidden="1" customHeight="1"/>
    <row r="959" ht="11.25" hidden="1" customHeight="1"/>
    <row r="960" ht="11.25" hidden="1" customHeight="1"/>
    <row r="961" ht="11.25" hidden="1" customHeight="1"/>
    <row r="962" ht="11.25" hidden="1" customHeight="1"/>
    <row r="963" ht="11.25" hidden="1" customHeight="1"/>
    <row r="964" ht="11.25" hidden="1" customHeight="1"/>
    <row r="965" ht="11.25" hidden="1" customHeight="1"/>
    <row r="966" ht="11.25" hidden="1" customHeight="1"/>
    <row r="967" ht="11.25" hidden="1" customHeight="1"/>
    <row r="968" ht="11.25" hidden="1" customHeight="1"/>
    <row r="969" ht="11.25" hidden="1" customHeight="1"/>
    <row r="970" ht="11.25" hidden="1" customHeight="1"/>
    <row r="971" ht="11.25" hidden="1" customHeight="1"/>
    <row r="972" ht="11.25" hidden="1" customHeight="1"/>
    <row r="973" ht="11.25" hidden="1" customHeight="1"/>
    <row r="974" ht="11.25" hidden="1" customHeight="1"/>
    <row r="975" ht="11.25" hidden="1" customHeight="1"/>
    <row r="976" ht="11.25" hidden="1" customHeight="1"/>
    <row r="977" ht="11.25" hidden="1" customHeight="1"/>
    <row r="978" ht="11.25" hidden="1" customHeight="1"/>
    <row r="979" ht="11.25" hidden="1" customHeight="1"/>
    <row r="980" ht="11.25" hidden="1" customHeight="1"/>
    <row r="981" ht="11.25" hidden="1" customHeight="1"/>
    <row r="982" ht="11.25" hidden="1" customHeight="1"/>
    <row r="983" ht="11.25" hidden="1" customHeight="1"/>
    <row r="984" ht="11.25" hidden="1" customHeight="1"/>
    <row r="985" ht="11.25" hidden="1" customHeight="1"/>
    <row r="986" ht="11.25" hidden="1" customHeight="1"/>
    <row r="987" ht="11.25" hidden="1" customHeight="1"/>
    <row r="988" ht="11.25" hidden="1" customHeight="1"/>
    <row r="989" ht="11.25" hidden="1" customHeight="1"/>
    <row r="990" ht="11.25" hidden="1" customHeight="1"/>
    <row r="991" ht="11.25" hidden="1" customHeight="1"/>
    <row r="992" ht="11.25" hidden="1" customHeight="1"/>
    <row r="993" ht="11.25" hidden="1" customHeight="1"/>
    <row r="994" ht="11.25" hidden="1" customHeight="1"/>
    <row r="995" ht="11.25" hidden="1" customHeight="1"/>
    <row r="996" ht="11.25" hidden="1" customHeight="1"/>
    <row r="997" ht="11.25" hidden="1" customHeight="1"/>
    <row r="998" ht="11.25" hidden="1" customHeight="1"/>
    <row r="999" ht="11.25" hidden="1" customHeight="1"/>
    <row r="1000" ht="11.25" hidden="1" customHeight="1"/>
    <row r="1001" ht="11.25" hidden="1" customHeight="1"/>
    <row r="1002" ht="11.25" hidden="1" customHeight="1"/>
    <row r="1003" ht="11.25" hidden="1" customHeight="1"/>
    <row r="1004" ht="11.25" hidden="1" customHeight="1"/>
    <row r="1005" ht="11.25" hidden="1" customHeight="1"/>
    <row r="1006" ht="11.25" hidden="1" customHeight="1"/>
    <row r="1007" ht="11.25" hidden="1" customHeight="1"/>
    <row r="1008" ht="11.25" hidden="1" customHeight="1"/>
    <row r="1009" ht="11.25" hidden="1" customHeight="1"/>
    <row r="1010" ht="11.25" hidden="1" customHeight="1"/>
    <row r="1011" ht="11.25" hidden="1" customHeight="1"/>
    <row r="1012" ht="11.25" hidden="1" customHeight="1"/>
    <row r="1013" ht="11.25" hidden="1" customHeight="1"/>
    <row r="1014" ht="11.25" hidden="1" customHeight="1"/>
    <row r="1015" ht="11.25" hidden="1" customHeight="1"/>
    <row r="1016" ht="11.25" hidden="1" customHeight="1"/>
    <row r="1017" ht="11.25" hidden="1" customHeight="1"/>
    <row r="1018" ht="11.25" hidden="1" customHeight="1"/>
    <row r="1019" ht="11.25" hidden="1" customHeight="1"/>
    <row r="1020" ht="11.25" hidden="1" customHeight="1"/>
    <row r="1021" ht="11.25" hidden="1" customHeight="1"/>
    <row r="1022" ht="11.25" hidden="1" customHeight="1"/>
    <row r="1023" ht="11.25" hidden="1" customHeight="1"/>
    <row r="1024" ht="11.25" hidden="1" customHeight="1"/>
    <row r="1025" ht="11.25" hidden="1" customHeight="1"/>
    <row r="1026" ht="11.25" hidden="1" customHeight="1"/>
    <row r="1027" ht="11.25" hidden="1" customHeight="1"/>
    <row r="1028" ht="11.25" hidden="1" customHeight="1"/>
    <row r="1029" ht="11.25" hidden="1" customHeight="1"/>
    <row r="1030" ht="11.25" hidden="1" customHeight="1"/>
    <row r="1031" ht="11.25" hidden="1" customHeight="1"/>
    <row r="1032" ht="11.25" hidden="1" customHeight="1"/>
    <row r="1033" ht="11.25" hidden="1" customHeight="1"/>
    <row r="1034" ht="11.25" hidden="1" customHeight="1"/>
    <row r="1035" ht="11.25" hidden="1" customHeight="1"/>
    <row r="1036" ht="11.25" hidden="1" customHeight="1"/>
    <row r="1037" ht="11.25" hidden="1" customHeight="1"/>
    <row r="1038" ht="11.25" hidden="1" customHeight="1"/>
    <row r="1039" ht="11.25" hidden="1" customHeight="1"/>
    <row r="1040" ht="11.25" hidden="1" customHeight="1"/>
    <row r="1041" ht="11.25" hidden="1" customHeight="1"/>
    <row r="1042" ht="11.25" hidden="1" customHeight="1"/>
    <row r="1043" ht="11.25" hidden="1" customHeight="1"/>
    <row r="1044" ht="11.25" hidden="1" customHeight="1"/>
    <row r="1045" ht="11.25" hidden="1" customHeight="1"/>
    <row r="1046" ht="11.25" hidden="1" customHeight="1"/>
    <row r="1047" ht="11.25" hidden="1" customHeight="1"/>
    <row r="1048" ht="11.25" hidden="1" customHeight="1"/>
    <row r="1049" ht="11.25" hidden="1" customHeight="1"/>
    <row r="1050" ht="11.25" hidden="1" customHeight="1"/>
    <row r="1051" ht="11.25" hidden="1" customHeight="1"/>
    <row r="1052" ht="11.25" hidden="1" customHeight="1"/>
    <row r="1053" ht="11.25" hidden="1" customHeight="1"/>
    <row r="1054" ht="11.25" hidden="1" customHeight="1"/>
    <row r="1055" ht="11.25" hidden="1" customHeight="1"/>
    <row r="1056" ht="11.25" hidden="1" customHeight="1"/>
    <row r="1057" ht="11.25" hidden="1" customHeight="1"/>
    <row r="1058" ht="11.25" hidden="1" customHeight="1"/>
    <row r="1059" ht="11.25" hidden="1" customHeight="1"/>
    <row r="1060" ht="11.25" hidden="1" customHeight="1"/>
    <row r="1061" ht="11.25" hidden="1" customHeight="1"/>
    <row r="1062" ht="11.25" hidden="1" customHeight="1"/>
    <row r="1063" ht="11.25" hidden="1" customHeight="1"/>
    <row r="1064" ht="11.25" hidden="1" customHeight="1"/>
    <row r="1065" ht="11.25" hidden="1" customHeight="1"/>
    <row r="1066" ht="11.25" hidden="1" customHeight="1"/>
    <row r="1067" ht="11.25" hidden="1" customHeight="1"/>
    <row r="1068" ht="11.25" hidden="1" customHeight="1"/>
    <row r="1069" ht="11.25" hidden="1" customHeight="1"/>
    <row r="1070" ht="11.25" hidden="1" customHeight="1"/>
    <row r="1071" ht="11.25" hidden="1" customHeight="1"/>
    <row r="1072" ht="11.25" hidden="1" customHeight="1"/>
    <row r="1073" ht="11.25" hidden="1" customHeight="1"/>
    <row r="1074" ht="11.25" hidden="1" customHeight="1"/>
    <row r="1075" ht="11.25" hidden="1" customHeight="1"/>
    <row r="1076" ht="11.25" hidden="1" customHeight="1"/>
    <row r="1077" ht="11.25" hidden="1" customHeight="1"/>
    <row r="1078" ht="11.25" hidden="1" customHeight="1"/>
    <row r="1079" ht="11.25" hidden="1" customHeight="1"/>
    <row r="1080" ht="11.25" hidden="1" customHeight="1"/>
    <row r="1081" ht="11.25" hidden="1" customHeight="1"/>
    <row r="1082" ht="11.25" hidden="1" customHeight="1"/>
    <row r="1083" ht="11.25" hidden="1" customHeight="1"/>
    <row r="1084" ht="11.25" hidden="1" customHeight="1"/>
    <row r="1085" ht="11.25" hidden="1" customHeight="1"/>
    <row r="1086" ht="11.25" hidden="1" customHeight="1"/>
    <row r="1087" ht="11.25" hidden="1" customHeight="1"/>
    <row r="1088" ht="11.25" hidden="1" customHeight="1"/>
    <row r="1089" ht="11.25" hidden="1" customHeight="1"/>
    <row r="1090" ht="11.25" hidden="1" customHeight="1"/>
    <row r="1091" ht="11.25" hidden="1" customHeight="1"/>
    <row r="1092" ht="11.25" hidden="1" customHeight="1"/>
    <row r="1093" ht="11.25" hidden="1" customHeight="1"/>
    <row r="1094" ht="11.25" hidden="1" customHeight="1"/>
    <row r="1095" ht="11.25" hidden="1" customHeight="1"/>
    <row r="1096" ht="11.25" hidden="1" customHeight="1"/>
    <row r="1097" ht="11.25" hidden="1" customHeight="1"/>
    <row r="1098" ht="11.25" hidden="1" customHeight="1"/>
    <row r="1099" ht="11.25" hidden="1" customHeight="1"/>
    <row r="1100" ht="11.25" hidden="1" customHeight="1"/>
    <row r="1101" ht="11.25" hidden="1" customHeight="1"/>
    <row r="1102" ht="11.25" hidden="1" customHeight="1"/>
    <row r="1103" ht="11.25" hidden="1" customHeight="1"/>
    <row r="1104" ht="11.25" hidden="1" customHeight="1"/>
    <row r="1105" ht="11.25" hidden="1" customHeight="1"/>
    <row r="1106" ht="11.25" hidden="1" customHeight="1"/>
    <row r="1107" ht="11.25" hidden="1" customHeight="1"/>
    <row r="1108" ht="11.25" hidden="1" customHeight="1"/>
    <row r="1109" ht="11.25" hidden="1" customHeight="1"/>
    <row r="1110" ht="11.25" hidden="1" customHeight="1"/>
    <row r="1111" ht="11.25" hidden="1" customHeight="1"/>
    <row r="1112" ht="11.25" hidden="1" customHeight="1"/>
    <row r="1113" ht="11.25" hidden="1" customHeight="1"/>
    <row r="1114" ht="11.25" hidden="1" customHeight="1"/>
    <row r="1115" ht="11.25" hidden="1" customHeight="1"/>
    <row r="1116" ht="11.25" hidden="1" customHeight="1"/>
    <row r="1117" ht="11.25" hidden="1" customHeight="1"/>
    <row r="1118" ht="11.25" hidden="1" customHeight="1"/>
    <row r="1119" ht="11.25" hidden="1" customHeight="1"/>
    <row r="1120" ht="11.25" hidden="1" customHeight="1"/>
    <row r="1121" ht="11.25" hidden="1" customHeight="1"/>
    <row r="1122" ht="11.25" hidden="1" customHeight="1"/>
    <row r="1123" ht="11.25" hidden="1" customHeight="1"/>
    <row r="1124" ht="11.25" hidden="1" customHeight="1"/>
    <row r="1125" ht="11.25" hidden="1" customHeight="1"/>
    <row r="1126" ht="11.25" hidden="1" customHeight="1"/>
    <row r="1127" ht="11.25" hidden="1" customHeight="1"/>
    <row r="1128" ht="11.25" hidden="1" customHeight="1"/>
    <row r="1129" ht="11.25" hidden="1" customHeight="1"/>
    <row r="1130" ht="11.25" hidden="1" customHeight="1"/>
    <row r="1131" ht="11.25" hidden="1" customHeight="1"/>
    <row r="1132" ht="11.25" hidden="1" customHeight="1"/>
    <row r="1133" ht="11.25" hidden="1" customHeight="1"/>
    <row r="1134" ht="11.25" hidden="1" customHeight="1"/>
    <row r="1135" ht="11.25" hidden="1" customHeight="1"/>
    <row r="1136" ht="11.25" hidden="1" customHeight="1"/>
    <row r="1137" ht="11.25" hidden="1" customHeight="1"/>
    <row r="1138" ht="11.25" hidden="1" customHeight="1"/>
    <row r="1139" ht="11.25" hidden="1" customHeight="1"/>
    <row r="1140" ht="11.25" hidden="1" customHeight="1"/>
    <row r="1141" ht="11.25" hidden="1" customHeight="1"/>
    <row r="1142" ht="11.25" hidden="1" customHeight="1"/>
    <row r="1143" ht="11.25" hidden="1" customHeight="1"/>
    <row r="1144" ht="11.25" hidden="1" customHeight="1"/>
    <row r="1145" ht="11.25" hidden="1" customHeight="1"/>
    <row r="1146" ht="11.25" hidden="1" customHeight="1"/>
    <row r="1147" ht="11.25" hidden="1" customHeight="1"/>
    <row r="1148" ht="11.25" hidden="1" customHeight="1"/>
    <row r="1149" ht="11.25" hidden="1" customHeight="1"/>
    <row r="1150" ht="11.25" hidden="1" customHeight="1"/>
    <row r="1151" ht="11.25" hidden="1" customHeight="1"/>
    <row r="1152" ht="11.25" hidden="1" customHeight="1"/>
    <row r="1153" ht="11.25" hidden="1" customHeight="1"/>
    <row r="1154" ht="11.25" hidden="1" customHeight="1"/>
    <row r="1155" ht="11.25" hidden="1" customHeight="1"/>
    <row r="1156" ht="11.25" hidden="1" customHeight="1"/>
    <row r="1157" ht="11.25" hidden="1" customHeight="1"/>
    <row r="1158" ht="11.25" hidden="1" customHeight="1"/>
    <row r="1159" ht="11.25" hidden="1" customHeight="1"/>
    <row r="1160" ht="11.25" hidden="1" customHeight="1"/>
    <row r="1161" ht="11.25" hidden="1" customHeight="1"/>
    <row r="1162" ht="11.25" hidden="1" customHeight="1"/>
    <row r="1163" ht="11.25" hidden="1" customHeight="1"/>
    <row r="1164" ht="11.25" hidden="1" customHeight="1"/>
    <row r="1165" ht="11.25" hidden="1" customHeight="1"/>
    <row r="1166" ht="11.25" hidden="1" customHeight="1"/>
    <row r="1167" ht="11.25" hidden="1" customHeight="1"/>
    <row r="1168" ht="11.25" hidden="1" customHeight="1"/>
    <row r="1169" ht="11.25" hidden="1" customHeight="1"/>
    <row r="1170" ht="11.25" hidden="1" customHeight="1"/>
    <row r="1171" ht="11.25" hidden="1" customHeight="1"/>
    <row r="1172" ht="11.25" hidden="1" customHeight="1"/>
    <row r="1173" ht="11.25" hidden="1" customHeight="1"/>
    <row r="1174" ht="11.25" hidden="1" customHeight="1"/>
    <row r="1175" ht="11.25" hidden="1" customHeight="1"/>
    <row r="1176" ht="11.25" hidden="1" customHeight="1"/>
    <row r="1177" ht="11.25" hidden="1" customHeight="1"/>
    <row r="1178" ht="11.25" hidden="1" customHeight="1"/>
    <row r="1179" ht="11.25" hidden="1" customHeight="1"/>
    <row r="1180" ht="11.25" hidden="1" customHeight="1"/>
    <row r="1181" ht="11.25" hidden="1" customHeight="1"/>
    <row r="1182" ht="11.25" hidden="1" customHeight="1"/>
    <row r="1183" ht="11.25" hidden="1" customHeight="1"/>
    <row r="1184" ht="11.25" hidden="1" customHeight="1"/>
    <row r="1185" ht="11.25" hidden="1" customHeight="1"/>
    <row r="1186" ht="11.25" hidden="1" customHeight="1"/>
    <row r="1187" ht="11.25" hidden="1" customHeight="1"/>
    <row r="1188" ht="11.25" hidden="1" customHeight="1"/>
    <row r="1189" ht="11.25" hidden="1" customHeight="1"/>
    <row r="1190" ht="11.25" hidden="1" customHeight="1"/>
    <row r="1191" ht="11.25" hidden="1" customHeight="1"/>
    <row r="1192" ht="11.25" hidden="1" customHeight="1"/>
    <row r="1193" ht="11.25" hidden="1" customHeight="1"/>
    <row r="1194" ht="11.25" hidden="1" customHeight="1"/>
    <row r="1195" ht="11.25" hidden="1" customHeight="1"/>
    <row r="1196" ht="11.25" hidden="1" customHeight="1"/>
    <row r="1197" ht="11.25" hidden="1" customHeight="1"/>
    <row r="1198" ht="11.25" hidden="1" customHeight="1"/>
    <row r="1199" ht="11.25" hidden="1" customHeight="1"/>
    <row r="1200" ht="11.25" hidden="1" customHeight="1"/>
    <row r="1201" ht="11.25" hidden="1" customHeight="1"/>
    <row r="1202" ht="11.25" hidden="1" customHeight="1"/>
    <row r="1203" ht="11.25" hidden="1" customHeight="1"/>
    <row r="1204" ht="11.25" hidden="1" customHeight="1"/>
    <row r="1205" ht="11.25" hidden="1" customHeight="1"/>
    <row r="1206" ht="11.25" hidden="1" customHeight="1"/>
    <row r="1207" ht="11.25" hidden="1" customHeight="1"/>
    <row r="1208" ht="11.25" hidden="1" customHeight="1"/>
    <row r="1209" ht="11.25" hidden="1" customHeight="1"/>
    <row r="1210" ht="11.25" hidden="1" customHeight="1"/>
    <row r="1211" ht="11.25" hidden="1" customHeight="1"/>
    <row r="1212" ht="11.25" hidden="1" customHeight="1"/>
    <row r="1213" ht="11.25" hidden="1" customHeight="1"/>
    <row r="1214" ht="11.25" hidden="1" customHeight="1"/>
    <row r="1215" ht="11.25" hidden="1" customHeight="1"/>
    <row r="1216" ht="11.25" hidden="1" customHeight="1"/>
    <row r="1217" ht="11.25" hidden="1" customHeight="1"/>
    <row r="1218" ht="11.25" hidden="1" customHeight="1"/>
    <row r="1219" ht="11.25" hidden="1" customHeight="1"/>
    <row r="1220" ht="11.25" hidden="1" customHeight="1"/>
    <row r="1221" ht="11.25" hidden="1" customHeight="1"/>
    <row r="1222" ht="11.25" hidden="1" customHeight="1"/>
    <row r="1223" ht="11.25" hidden="1" customHeight="1"/>
    <row r="1224" ht="11.25" hidden="1" customHeight="1"/>
    <row r="1225" ht="11.25" hidden="1" customHeight="1"/>
    <row r="1226" ht="11.25" hidden="1" customHeight="1"/>
    <row r="1227" ht="11.25" hidden="1" customHeight="1"/>
    <row r="1228" ht="11.25" hidden="1" customHeight="1"/>
    <row r="1229" ht="11.25" hidden="1" customHeight="1"/>
    <row r="1230" ht="11.25" hidden="1" customHeight="1"/>
    <row r="1231" ht="11.25" hidden="1" customHeight="1"/>
    <row r="1232" ht="11.25" hidden="1" customHeight="1"/>
    <row r="1233" ht="11.25" hidden="1" customHeight="1"/>
    <row r="1234" ht="11.25" hidden="1" customHeight="1"/>
    <row r="1235" ht="11.25" hidden="1" customHeight="1"/>
    <row r="1236" ht="11.25" hidden="1" customHeight="1"/>
    <row r="1237" ht="11.25" hidden="1" customHeight="1"/>
    <row r="1238" ht="11.25" hidden="1" customHeight="1"/>
    <row r="1239" ht="11.25" hidden="1" customHeight="1"/>
    <row r="1240" ht="11.25" hidden="1" customHeight="1"/>
    <row r="1241" ht="11.25" hidden="1" customHeight="1"/>
    <row r="1242" ht="11.25" hidden="1" customHeight="1"/>
    <row r="1243" ht="11.25" hidden="1" customHeight="1"/>
    <row r="1244" ht="11.25" hidden="1" customHeight="1"/>
    <row r="1245" ht="11.25" hidden="1" customHeight="1"/>
    <row r="1246" ht="11.25" hidden="1" customHeight="1"/>
    <row r="1247" ht="11.25" hidden="1" customHeight="1"/>
    <row r="1248" ht="11.25" hidden="1" customHeight="1"/>
    <row r="1249" ht="11.25" hidden="1" customHeight="1"/>
    <row r="1250" ht="11.25" hidden="1" customHeight="1"/>
    <row r="1251" ht="11.25" hidden="1" customHeight="1"/>
    <row r="1252" ht="11.25" hidden="1" customHeight="1"/>
    <row r="1253" ht="11.25" hidden="1" customHeight="1"/>
    <row r="1254" ht="11.25" hidden="1" customHeight="1"/>
    <row r="1255" ht="11.25" hidden="1" customHeight="1"/>
    <row r="1256" ht="11.25" hidden="1" customHeight="1"/>
    <row r="1257" ht="11.25" hidden="1" customHeight="1"/>
    <row r="1258" ht="11.25" hidden="1" customHeight="1"/>
    <row r="1259" ht="11.25" hidden="1" customHeight="1"/>
    <row r="1260" ht="11.25" hidden="1" customHeight="1"/>
    <row r="1261" ht="11.25" hidden="1" customHeight="1"/>
    <row r="1262" ht="11.25" hidden="1" customHeight="1"/>
    <row r="1263" ht="11.25" hidden="1" customHeight="1"/>
    <row r="1264" ht="11.25" hidden="1" customHeight="1"/>
    <row r="1265" ht="11.25" hidden="1" customHeight="1"/>
    <row r="1266" ht="11.25" hidden="1" customHeight="1"/>
    <row r="1267" ht="11.25" hidden="1" customHeight="1"/>
    <row r="1268" ht="11.25" hidden="1" customHeight="1"/>
    <row r="1269" ht="11.25" hidden="1" customHeight="1"/>
    <row r="1270" ht="11.25" hidden="1" customHeight="1"/>
    <row r="1271" ht="11.25" hidden="1" customHeight="1"/>
    <row r="1272" ht="11.25" hidden="1" customHeight="1"/>
    <row r="1273" ht="11.25" hidden="1" customHeight="1"/>
    <row r="1274" ht="11.25" hidden="1" customHeight="1"/>
    <row r="1275" ht="11.25" hidden="1" customHeight="1"/>
    <row r="1276" ht="11.25" hidden="1" customHeight="1"/>
    <row r="1277" ht="11.25" hidden="1" customHeight="1"/>
    <row r="1278" ht="11.25" hidden="1" customHeight="1"/>
    <row r="1279" ht="11.25" hidden="1" customHeight="1"/>
    <row r="1280" ht="11.25" hidden="1" customHeight="1"/>
    <row r="1281" ht="11.25" hidden="1" customHeight="1"/>
    <row r="1282" ht="11.25" hidden="1" customHeight="1"/>
    <row r="1283" ht="11.25" hidden="1" customHeight="1"/>
    <row r="1284" ht="11.25" hidden="1" customHeight="1"/>
    <row r="1285" ht="11.25" hidden="1" customHeight="1"/>
    <row r="1286" ht="11.25" hidden="1" customHeight="1"/>
    <row r="1287" ht="11.25" hidden="1" customHeight="1"/>
    <row r="1288" ht="11.25" hidden="1" customHeight="1"/>
    <row r="1289" ht="11.25" hidden="1" customHeight="1"/>
    <row r="1290" ht="11.25" hidden="1" customHeight="1"/>
    <row r="1291" ht="11.25" hidden="1" customHeight="1"/>
    <row r="1292" ht="11.25" hidden="1" customHeight="1"/>
    <row r="1293" ht="11.25" hidden="1" customHeight="1"/>
    <row r="1294" ht="11.25" hidden="1" customHeight="1"/>
    <row r="1295" ht="11.25" hidden="1" customHeight="1"/>
    <row r="1296" ht="11.25" hidden="1" customHeight="1"/>
    <row r="1297" ht="11.25" hidden="1" customHeight="1"/>
    <row r="1298" ht="11.25" hidden="1" customHeight="1"/>
    <row r="1299" ht="11.25" hidden="1" customHeight="1"/>
    <row r="1300" ht="11.25" hidden="1" customHeight="1"/>
    <row r="1301" ht="11.25" hidden="1" customHeight="1"/>
    <row r="1302" ht="11.25" hidden="1" customHeight="1"/>
    <row r="1303" ht="11.25" hidden="1" customHeight="1"/>
    <row r="1304" ht="11.25" hidden="1" customHeight="1"/>
    <row r="1305" ht="11.25" hidden="1" customHeight="1"/>
    <row r="1306" ht="11.25" hidden="1" customHeight="1"/>
    <row r="1307" ht="11.25" hidden="1" customHeight="1"/>
    <row r="1308" ht="11.25" hidden="1" customHeight="1"/>
    <row r="1309" ht="11.25" hidden="1" customHeight="1"/>
    <row r="1310" ht="11.25" hidden="1" customHeight="1"/>
    <row r="1311" ht="11.25" hidden="1" customHeight="1"/>
    <row r="1312" ht="11.25" hidden="1" customHeight="1"/>
    <row r="1313" ht="11.25" hidden="1" customHeight="1"/>
    <row r="1314" ht="11.25" hidden="1" customHeight="1"/>
    <row r="1315" ht="11.25" hidden="1" customHeight="1"/>
    <row r="1316" ht="11.25" hidden="1" customHeight="1"/>
    <row r="1317" ht="11.25" hidden="1" customHeight="1"/>
    <row r="1318" ht="11.25" hidden="1" customHeight="1"/>
    <row r="1319" ht="11.25" hidden="1" customHeight="1"/>
    <row r="1320" ht="11.25" hidden="1" customHeight="1"/>
    <row r="1321" ht="11.25" hidden="1" customHeight="1"/>
    <row r="1322" ht="11.25" hidden="1" customHeight="1"/>
    <row r="1323" ht="11.25" hidden="1" customHeight="1"/>
    <row r="1324" ht="11.25" hidden="1" customHeight="1"/>
    <row r="1325" ht="11.25" hidden="1" customHeight="1"/>
    <row r="1326" ht="11.25" hidden="1" customHeight="1"/>
    <row r="1327" ht="11.25" hidden="1" customHeight="1"/>
    <row r="1328" ht="11.25" hidden="1" customHeight="1"/>
    <row r="1329" ht="11.25" hidden="1" customHeight="1"/>
    <row r="1330" ht="11.25" hidden="1" customHeight="1"/>
    <row r="1331" ht="11.25" hidden="1" customHeight="1"/>
    <row r="1332" ht="11.25" hidden="1" customHeight="1"/>
    <row r="1333" ht="11.25" hidden="1" customHeight="1"/>
    <row r="1334" ht="11.25" hidden="1" customHeight="1"/>
    <row r="1335" ht="11.25" hidden="1" customHeight="1"/>
    <row r="1336" ht="11.25" hidden="1" customHeight="1"/>
    <row r="1337" ht="11.25" hidden="1" customHeight="1"/>
    <row r="1338" ht="11.25" hidden="1" customHeight="1"/>
    <row r="1339" ht="11.25" hidden="1" customHeight="1"/>
    <row r="1340" ht="11.25" hidden="1" customHeight="1"/>
    <row r="1341" ht="11.25" hidden="1" customHeight="1"/>
    <row r="1342" ht="11.25" hidden="1" customHeight="1"/>
    <row r="1343" ht="11.25" hidden="1" customHeight="1"/>
    <row r="1344" ht="11.25" hidden="1" customHeight="1"/>
    <row r="1345" ht="11.25" hidden="1" customHeight="1"/>
    <row r="1346" ht="11.25" hidden="1" customHeight="1"/>
    <row r="1347" ht="11.25" hidden="1" customHeight="1"/>
    <row r="1348" ht="11.25" hidden="1" customHeight="1"/>
    <row r="1349" ht="11.25" hidden="1" customHeight="1"/>
    <row r="1350" ht="11.25" hidden="1" customHeight="1"/>
    <row r="1351" ht="11.25" hidden="1" customHeight="1"/>
    <row r="1352" ht="11.25" hidden="1" customHeight="1"/>
    <row r="1353" ht="11.25" hidden="1" customHeight="1"/>
    <row r="1354" ht="11.25" hidden="1" customHeight="1"/>
    <row r="1355" ht="11.25" hidden="1" customHeight="1"/>
    <row r="1356" ht="11.25" hidden="1" customHeight="1"/>
    <row r="1357" ht="11.25" hidden="1" customHeight="1"/>
    <row r="1358" ht="11.25" hidden="1" customHeight="1"/>
    <row r="1359" ht="11.25" hidden="1" customHeight="1"/>
    <row r="1360" ht="11.25" hidden="1" customHeight="1"/>
    <row r="1361" ht="11.25" hidden="1" customHeight="1"/>
    <row r="1362" ht="11.25" hidden="1" customHeight="1"/>
    <row r="1363" ht="11.25" hidden="1" customHeight="1"/>
    <row r="1364" ht="11.25" hidden="1" customHeight="1"/>
    <row r="1365" ht="11.25" hidden="1" customHeight="1"/>
    <row r="1366" ht="11.25" hidden="1" customHeight="1"/>
    <row r="1367" ht="11.25" hidden="1" customHeight="1"/>
    <row r="1368" ht="11.25" hidden="1" customHeight="1"/>
    <row r="1369" ht="11.25" hidden="1" customHeight="1"/>
    <row r="1370" ht="11.25" hidden="1" customHeight="1"/>
    <row r="1371" ht="11.25" hidden="1" customHeight="1"/>
    <row r="1372" ht="11.25" hidden="1" customHeight="1"/>
    <row r="1373" ht="11.25" hidden="1" customHeight="1"/>
    <row r="1374" ht="11.25" hidden="1" customHeight="1"/>
    <row r="1375" ht="11.25" hidden="1" customHeight="1"/>
    <row r="1376" ht="11.25" customHeight="1"/>
  </sheetData>
  <sheetProtection password="DF8B" sheet="1" objects="1" scenarios="1" selectLockedCells="1" selectUnlockedCells="1"/>
  <mergeCells count="5">
    <mergeCell ref="D2:H2"/>
    <mergeCell ref="D4:H4"/>
    <mergeCell ref="B194:H194"/>
    <mergeCell ref="B195:H195"/>
    <mergeCell ref="B197:H197"/>
  </mergeCells>
  <printOptions horizontalCentered="1"/>
  <pageMargins left="0.39370078740157483" right="0.39370078740157483" top="0.98425196850393704" bottom="0.98425196850393704" header="0.39370078740157483" footer="0.39370078740157483"/>
  <pageSetup paperSize="9" fitToHeight="0" orientation="landscape" r:id="rId1"/>
  <rowBreaks count="1" manualBreakCount="1">
    <brk id="101"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68"/>
  <sheetViews>
    <sheetView showGridLines="0" zoomScale="80" zoomScaleNormal="80" workbookViewId="0">
      <selection activeCell="B23" sqref="B23"/>
    </sheetView>
  </sheetViews>
  <sheetFormatPr defaultColWidth="0" defaultRowHeight="11.25" zeroHeight="1"/>
  <cols>
    <col min="1" max="1" width="1.625" style="23" customWidth="1"/>
    <col min="2" max="2" width="90.5" style="181" customWidth="1"/>
    <col min="3" max="3" width="10.125" style="23" bestFit="1" customWidth="1"/>
    <col min="4" max="4" width="10.625" style="182" customWidth="1"/>
    <col min="5" max="5" width="2.625" style="183" customWidth="1"/>
    <col min="6" max="6" width="10.625" style="182" customWidth="1"/>
    <col min="7" max="7" width="1.625" style="23" customWidth="1"/>
    <col min="8" max="8" width="56.25" style="23" hidden="1" customWidth="1"/>
    <col min="9" max="9" width="12.75" style="23" hidden="1" customWidth="1"/>
    <col min="10" max="10" width="9.625" style="23" hidden="1" customWidth="1"/>
    <col min="11" max="11" width="2.875" style="23" hidden="1" customWidth="1"/>
    <col min="12" max="12" width="9.625" style="23" hidden="1" customWidth="1"/>
    <col min="13" max="15" width="2.25" style="23" hidden="1" customWidth="1"/>
    <col min="16" max="16384" width="0" style="23" hidden="1"/>
  </cols>
  <sheetData>
    <row r="1" spans="2:10">
      <c r="D1" s="23"/>
      <c r="E1" s="76"/>
      <c r="F1" s="23"/>
    </row>
    <row r="2" spans="2:10" ht="11.25" customHeight="1">
      <c r="B2" s="465" t="str">
        <f>+ID!D2</f>
        <v>JP Sava centar - Beograd</v>
      </c>
      <c r="C2" s="465"/>
      <c r="D2" s="465"/>
      <c r="E2" s="465"/>
      <c r="F2" s="465"/>
      <c r="G2" s="184"/>
      <c r="H2" s="184"/>
      <c r="I2" s="184"/>
      <c r="J2" s="184"/>
    </row>
    <row r="3" spans="2:10">
      <c r="D3" s="23"/>
      <c r="E3" s="76"/>
      <c r="F3" s="23"/>
    </row>
    <row r="4" spans="2:10" ht="15">
      <c r="B4" s="138" t="s">
        <v>65</v>
      </c>
      <c r="C4" s="469"/>
      <c r="D4" s="469"/>
      <c r="E4" s="469"/>
      <c r="F4" s="469"/>
    </row>
    <row r="5" spans="2:10">
      <c r="B5" s="427" t="s">
        <v>819</v>
      </c>
      <c r="C5" s="469"/>
      <c r="D5" s="469"/>
      <c r="E5" s="469"/>
      <c r="F5" s="469"/>
    </row>
    <row r="6" spans="2:10">
      <c r="B6" s="222" t="s">
        <v>490</v>
      </c>
      <c r="C6" s="239"/>
      <c r="D6" s="81"/>
      <c r="E6" s="81"/>
      <c r="F6" s="81"/>
    </row>
    <row r="7" spans="2:10">
      <c r="B7" s="67"/>
      <c r="C7" s="24"/>
      <c r="D7" s="9"/>
      <c r="E7" s="11"/>
      <c r="F7" s="10"/>
    </row>
    <row r="8" spans="2:10">
      <c r="B8" s="122" t="s">
        <v>101</v>
      </c>
      <c r="C8" s="123" t="s">
        <v>102</v>
      </c>
      <c r="D8" s="124" t="str">
        <f>+BU!E4</f>
        <v>2015.</v>
      </c>
      <c r="E8" s="124"/>
      <c r="F8" s="124" t="str">
        <f>+BU!F4</f>
        <v>2014.</v>
      </c>
    </row>
    <row r="9" spans="2:10">
      <c r="B9" s="67"/>
      <c r="C9" s="24"/>
      <c r="D9" s="11"/>
      <c r="E9" s="11"/>
      <c r="F9" s="11"/>
    </row>
    <row r="10" spans="2:10">
      <c r="B10" s="68" t="s">
        <v>502</v>
      </c>
      <c r="C10" s="24" t="str">
        <f>IF(BU!D5=0," ",BU!D5)</f>
        <v xml:space="preserve"> </v>
      </c>
      <c r="D10" s="26"/>
      <c r="E10" s="52"/>
      <c r="F10" s="25"/>
    </row>
    <row r="11" spans="2:10" ht="5.0999999999999996" customHeight="1">
      <c r="B11" s="68"/>
      <c r="C11" s="24"/>
      <c r="D11" s="26"/>
      <c r="E11" s="52"/>
      <c r="F11" s="25"/>
    </row>
    <row r="12" spans="2:10">
      <c r="B12" s="69" t="s">
        <v>115</v>
      </c>
      <c r="C12" s="24" t="str">
        <f>IF(BU!D6=0," ",BU!D6)</f>
        <v>6</v>
      </c>
      <c r="D12" s="81">
        <f>IF(BU!E6=0," ",BU!E6)</f>
        <v>437881</v>
      </c>
      <c r="E12" s="3"/>
      <c r="F12" s="81">
        <f>IF(BU!F6=0," ",BU!F6)</f>
        <v>480071</v>
      </c>
    </row>
    <row r="13" spans="2:10" ht="5.0999999999999996" customHeight="1">
      <c r="B13" s="69"/>
      <c r="C13" s="24"/>
      <c r="D13" s="81"/>
      <c r="E13" s="3"/>
      <c r="F13" s="81"/>
    </row>
    <row r="14" spans="2:10">
      <c r="B14" s="69" t="s">
        <v>392</v>
      </c>
      <c r="C14" s="24" t="str">
        <f>IF(BU!D7=0," ",BU!D7)</f>
        <v xml:space="preserve"> </v>
      </c>
      <c r="D14" s="81" t="str">
        <f>IF(BU!E7=0," ",BU!E7)</f>
        <v xml:space="preserve"> </v>
      </c>
      <c r="E14" s="3"/>
      <c r="F14" s="81" t="str">
        <f>IF(BU!F7=0," ",BU!F7)</f>
        <v xml:space="preserve"> </v>
      </c>
    </row>
    <row r="15" spans="2:10">
      <c r="B15" s="69" t="s">
        <v>202</v>
      </c>
      <c r="C15" s="24" t="str">
        <f>IF(BU!D8=0," ",BU!D8)</f>
        <v xml:space="preserve"> </v>
      </c>
      <c r="D15" s="27" t="str">
        <f>IF(BU!E8=0," ",BU!E8)</f>
        <v xml:space="preserve"> </v>
      </c>
      <c r="E15" s="3"/>
      <c r="F15" s="27" t="str">
        <f>IF(BU!F8=0," ",BU!F8)</f>
        <v xml:space="preserve"> </v>
      </c>
    </row>
    <row r="16" spans="2:10">
      <c r="B16" s="69" t="s">
        <v>203</v>
      </c>
      <c r="C16" s="24" t="str">
        <f>IF(BU!D9=0," ",BU!D9)</f>
        <v xml:space="preserve"> </v>
      </c>
      <c r="D16" s="28" t="str">
        <f>IF(BU!E9=0," ",BU!E9)</f>
        <v xml:space="preserve"> </v>
      </c>
      <c r="E16" s="3"/>
      <c r="F16" s="28" t="str">
        <f>IF(BU!F9=0," ",BU!F9)</f>
        <v xml:space="preserve"> </v>
      </c>
    </row>
    <row r="17" spans="2:6">
      <c r="B17" s="69" t="s">
        <v>204</v>
      </c>
      <c r="C17" s="24" t="str">
        <f>IF(BU!D10=0," ",BU!D10)</f>
        <v xml:space="preserve"> </v>
      </c>
      <c r="D17" s="28" t="str">
        <f>IF(BU!E10=0," ",BU!E10)</f>
        <v xml:space="preserve"> </v>
      </c>
      <c r="E17" s="3"/>
      <c r="F17" s="28" t="str">
        <f>IF(BU!F10=0," ",BU!F10)</f>
        <v xml:space="preserve"> </v>
      </c>
    </row>
    <row r="18" spans="2:6">
      <c r="B18" s="69" t="s">
        <v>205</v>
      </c>
      <c r="C18" s="24" t="str">
        <f>IF(BU!D11=0," ",BU!D11)</f>
        <v xml:space="preserve"> </v>
      </c>
      <c r="D18" s="28" t="str">
        <f>IF(BU!E11=0," ",BU!E11)</f>
        <v xml:space="preserve"> </v>
      </c>
      <c r="E18" s="3"/>
      <c r="F18" s="28" t="str">
        <f>IF(BU!F11=0," ",BU!F11)</f>
        <v xml:space="preserve"> </v>
      </c>
    </row>
    <row r="19" spans="2:6">
      <c r="B19" s="69" t="s">
        <v>165</v>
      </c>
      <c r="C19" s="24" t="str">
        <f>IF(BU!D12=0," ",BU!D12)</f>
        <v xml:space="preserve"> </v>
      </c>
      <c r="D19" s="28" t="str">
        <f>IF(BU!E12=0," ",BU!E12)</f>
        <v xml:space="preserve"> </v>
      </c>
      <c r="E19" s="3"/>
      <c r="F19" s="28" t="str">
        <f>IF(BU!F12=0," ",BU!F12)</f>
        <v xml:space="preserve"> </v>
      </c>
    </row>
    <row r="20" spans="2:6">
      <c r="B20" s="69" t="s">
        <v>166</v>
      </c>
      <c r="C20" s="24" t="str">
        <f>IF(BU!D13=0," ",BU!D13)</f>
        <v xml:space="preserve"> </v>
      </c>
      <c r="D20" s="29" t="str">
        <f>IF(BU!E13=0," ",BU!E13)</f>
        <v xml:space="preserve"> </v>
      </c>
      <c r="E20" s="3"/>
      <c r="F20" s="29" t="str">
        <f>IF(BU!F13=0," ",BU!F13)</f>
        <v xml:space="preserve"> </v>
      </c>
    </row>
    <row r="21" spans="2:6" ht="5.0999999999999996" customHeight="1">
      <c r="B21" s="69"/>
      <c r="C21" s="24"/>
      <c r="D21" s="3"/>
      <c r="E21" s="3"/>
      <c r="F21" s="3"/>
    </row>
    <row r="22" spans="2:6">
      <c r="B22" s="69" t="s">
        <v>393</v>
      </c>
      <c r="C22" s="24" t="str">
        <f>IF(BU!D14=0," ",BU!D14)</f>
        <v>4</v>
      </c>
      <c r="D22" s="81">
        <f>IF(BU!E14=0," ",BU!E14)</f>
        <v>149308</v>
      </c>
      <c r="E22" s="3"/>
      <c r="F22" s="81">
        <f>IF(BU!F14=0," ",BU!F14)</f>
        <v>198457</v>
      </c>
    </row>
    <row r="23" spans="2:6">
      <c r="B23" s="69" t="s">
        <v>206</v>
      </c>
      <c r="C23" s="24" t="str">
        <f>IF(BU!D15=0," ",BU!D15)</f>
        <v xml:space="preserve"> </v>
      </c>
      <c r="D23" s="27" t="str">
        <f>IF(BU!E15=0," ",BU!E15)</f>
        <v xml:space="preserve"> </v>
      </c>
      <c r="E23" s="3"/>
      <c r="F23" s="27" t="str">
        <f>IF(BU!F15=0," ",BU!F15)</f>
        <v xml:space="preserve"> </v>
      </c>
    </row>
    <row r="24" spans="2:6">
      <c r="B24" s="69" t="s">
        <v>207</v>
      </c>
      <c r="C24" s="24" t="str">
        <f>IF(BU!D16=0," ",BU!D16)</f>
        <v xml:space="preserve"> </v>
      </c>
      <c r="D24" s="28" t="str">
        <f>IF(BU!E16=0," ",BU!E16)</f>
        <v xml:space="preserve"> </v>
      </c>
      <c r="E24" s="3"/>
      <c r="F24" s="28" t="str">
        <f>IF(BU!F16=0," ",BU!F16)</f>
        <v xml:space="preserve"> </v>
      </c>
    </row>
    <row r="25" spans="2:6">
      <c r="B25" s="69" t="s">
        <v>208</v>
      </c>
      <c r="C25" s="24" t="str">
        <f>IF(BU!D17=0," ",BU!D17)</f>
        <v xml:space="preserve"> </v>
      </c>
      <c r="D25" s="28">
        <f>IF(BU!E17=0," ",BU!E17)</f>
        <v>1990</v>
      </c>
      <c r="E25" s="3"/>
      <c r="F25" s="28">
        <f>IF(BU!F17=0," ",BU!F17)</f>
        <v>2840</v>
      </c>
    </row>
    <row r="26" spans="2:6">
      <c r="B26" s="69" t="s">
        <v>209</v>
      </c>
      <c r="C26" s="24" t="str">
        <f>IF(BU!D18=0," ",BU!D18)</f>
        <v xml:space="preserve"> </v>
      </c>
      <c r="D26" s="28" t="str">
        <f>IF(BU!E18=0," ",BU!E18)</f>
        <v xml:space="preserve"> </v>
      </c>
      <c r="E26" s="3"/>
      <c r="F26" s="28" t="str">
        <f>IF(BU!F18=0," ",BU!F18)</f>
        <v xml:space="preserve"> </v>
      </c>
    </row>
    <row r="27" spans="2:6">
      <c r="B27" s="1" t="s">
        <v>167</v>
      </c>
      <c r="C27" s="24" t="str">
        <f>IF(BU!D19=0," ",BU!D19)</f>
        <v xml:space="preserve"> </v>
      </c>
      <c r="D27" s="28">
        <f>IF(BU!E19=0," ",BU!E19)</f>
        <v>134975</v>
      </c>
      <c r="E27" s="3"/>
      <c r="F27" s="28">
        <f>IF(BU!F19=0," ",BU!F19)</f>
        <v>170185</v>
      </c>
    </row>
    <row r="28" spans="2:6">
      <c r="B28" s="1" t="s">
        <v>394</v>
      </c>
      <c r="C28" s="24" t="str">
        <f>IF(BU!D20=0," ",BU!D20)</f>
        <v xml:space="preserve"> </v>
      </c>
      <c r="D28" s="29">
        <f>IF(BU!E20=0," ",BU!E20)</f>
        <v>12343</v>
      </c>
      <c r="E28" s="3"/>
      <c r="F28" s="29">
        <f>IF(BU!F20=0," ",BU!F20)</f>
        <v>25432</v>
      </c>
    </row>
    <row r="29" spans="2:6" ht="5.0999999999999996" customHeight="1">
      <c r="B29" s="1"/>
      <c r="C29" s="24"/>
      <c r="D29" s="3"/>
      <c r="E29" s="3"/>
      <c r="F29" s="3"/>
    </row>
    <row r="30" spans="2:6">
      <c r="B30" s="69" t="s">
        <v>395</v>
      </c>
      <c r="C30" s="24" t="str">
        <f>IF(BU!D21=0," ",BU!D21)</f>
        <v>5</v>
      </c>
      <c r="D30" s="81">
        <f>IF(BU!E21=0," ",BU!E21)</f>
        <v>32327</v>
      </c>
      <c r="E30" s="3"/>
      <c r="F30" s="81">
        <f>IF(BU!F21=0," ",BU!F21)</f>
        <v>5958</v>
      </c>
    </row>
    <row r="31" spans="2:6" ht="5.0999999999999996" customHeight="1">
      <c r="B31" s="69"/>
      <c r="C31" s="24"/>
      <c r="D31" s="81"/>
      <c r="E31" s="3"/>
      <c r="F31" s="81"/>
    </row>
    <row r="32" spans="2:6">
      <c r="B32" s="69" t="s">
        <v>396</v>
      </c>
      <c r="C32" s="24" t="str">
        <f>IF(BU!D22=0," ",BU!D22)</f>
        <v xml:space="preserve"> </v>
      </c>
      <c r="D32" s="81">
        <f>IF(BU!E22=0," ",BU!E22)</f>
        <v>256246</v>
      </c>
      <c r="E32" s="3"/>
      <c r="F32" s="81">
        <f>IF(BU!F22=0," ",BU!F22)</f>
        <v>275656</v>
      </c>
    </row>
    <row r="33" spans="2:6">
      <c r="B33" s="67"/>
      <c r="C33" s="24"/>
      <c r="D33" s="11"/>
      <c r="E33" s="11"/>
      <c r="F33" s="11"/>
    </row>
    <row r="34" spans="2:6">
      <c r="B34" s="69" t="s">
        <v>397</v>
      </c>
      <c r="C34" s="24"/>
      <c r="D34" s="81"/>
      <c r="E34" s="3"/>
      <c r="F34" s="81"/>
    </row>
    <row r="35" spans="2:6" ht="5.0999999999999996" customHeight="1">
      <c r="B35" s="69"/>
      <c r="C35" s="24"/>
      <c r="D35" s="81"/>
      <c r="E35" s="3"/>
      <c r="F35" s="81"/>
    </row>
    <row r="36" spans="2:6">
      <c r="B36" s="69" t="s">
        <v>116</v>
      </c>
      <c r="C36" s="24" t="str">
        <f>IF(BU!D24=0," ",BU!D24)</f>
        <v xml:space="preserve"> </v>
      </c>
      <c r="D36" s="81">
        <f>IF(BU!E24=0," ",BU!E24)</f>
        <v>580578</v>
      </c>
      <c r="E36" s="3"/>
      <c r="F36" s="81">
        <f>IF(BU!F24=0," ",BU!F24)</f>
        <v>712774</v>
      </c>
    </row>
    <row r="37" spans="2:6">
      <c r="B37" s="69" t="s">
        <v>97</v>
      </c>
      <c r="C37" s="24" t="str">
        <f>IF(BU!D25=0," ",BU!D25)</f>
        <v xml:space="preserve"> </v>
      </c>
      <c r="D37" s="27" t="str">
        <f>IF(BU!E25=0," ",BU!E25)</f>
        <v xml:space="preserve"> </v>
      </c>
      <c r="E37" s="28"/>
      <c r="F37" s="27" t="str">
        <f>IF(BU!F25=0," ",BU!F25)</f>
        <v xml:space="preserve"> </v>
      </c>
    </row>
    <row r="38" spans="2:6">
      <c r="B38" s="69" t="s">
        <v>96</v>
      </c>
      <c r="C38" s="24" t="str">
        <f>IF(BU!D26=0," ",BU!D26)</f>
        <v xml:space="preserve"> </v>
      </c>
      <c r="D38" s="28" t="str">
        <f>IF(BU!E26=0," ",BU!E26)</f>
        <v xml:space="preserve"> </v>
      </c>
      <c r="E38" s="28"/>
      <c r="F38" s="28" t="str">
        <f>IF(BU!F26=0," ",BU!F26)</f>
        <v xml:space="preserve"> </v>
      </c>
    </row>
    <row r="39" spans="2:6">
      <c r="B39" s="69" t="s">
        <v>168</v>
      </c>
      <c r="C39" s="24" t="str">
        <f>IF(BU!D27=0," ",BU!D27)</f>
        <v xml:space="preserve"> </v>
      </c>
      <c r="D39" s="28" t="str">
        <f>IF(BU!E27=0," ",BU!E27)</f>
        <v xml:space="preserve"> </v>
      </c>
      <c r="E39" s="28"/>
      <c r="F39" s="28" t="str">
        <f>IF(BU!F27=0," ",BU!F27)</f>
        <v xml:space="preserve"> </v>
      </c>
    </row>
    <row r="40" spans="2:6">
      <c r="B40" s="69" t="s">
        <v>169</v>
      </c>
      <c r="C40" s="24" t="str">
        <f>IF(BU!D28=0," ",BU!D28)</f>
        <v xml:space="preserve"> </v>
      </c>
      <c r="D40" s="28" t="str">
        <f>IF(BU!E28=0," ",BU!E28)</f>
        <v xml:space="preserve"> </v>
      </c>
      <c r="E40" s="28"/>
      <c r="F40" s="28" t="str">
        <f>IF(BU!F28=0," ",BU!F28)</f>
        <v xml:space="preserve"> </v>
      </c>
    </row>
    <row r="41" spans="2:6">
      <c r="B41" s="69" t="s">
        <v>126</v>
      </c>
      <c r="C41" s="24" t="str">
        <f>IF(BU!D29=0," ",BU!D29)</f>
        <v>7</v>
      </c>
      <c r="D41" s="28">
        <f>IF(BU!E29=0," ",BU!E29)</f>
        <v>30029</v>
      </c>
      <c r="E41" s="28"/>
      <c r="F41" s="28">
        <f>IF(BU!F29=0," ",BU!F29)</f>
        <v>38814</v>
      </c>
    </row>
    <row r="42" spans="2:6">
      <c r="B42" s="69" t="s">
        <v>160</v>
      </c>
      <c r="C42" s="24" t="str">
        <f>IF(BU!D30=0," ",BU!D30)</f>
        <v>8</v>
      </c>
      <c r="D42" s="28">
        <f>IF(BU!E30=0," ",BU!E30)</f>
        <v>92475</v>
      </c>
      <c r="E42" s="28"/>
      <c r="F42" s="28">
        <f>IF(BU!F30=0," ",BU!F30)</f>
        <v>151816</v>
      </c>
    </row>
    <row r="43" spans="2:6">
      <c r="B43" s="67" t="s">
        <v>22</v>
      </c>
      <c r="C43" s="24" t="str">
        <f>IF(BU!D31=0," ",BU!D31)</f>
        <v>9</v>
      </c>
      <c r="D43" s="28">
        <f>IF(BU!E31=0," ",BU!E31)</f>
        <v>152679</v>
      </c>
      <c r="E43" s="28"/>
      <c r="F43" s="28">
        <f>IF(BU!F31=0," ",BU!F31)</f>
        <v>174985</v>
      </c>
    </row>
    <row r="44" spans="2:6">
      <c r="B44" s="67" t="s">
        <v>161</v>
      </c>
      <c r="C44" s="24" t="str">
        <f>IF(BU!D32=0," ",BU!D32)</f>
        <v>11</v>
      </c>
      <c r="D44" s="28">
        <f>IF(BU!E32=0," ",BU!E32)</f>
        <v>87771</v>
      </c>
      <c r="E44" s="28"/>
      <c r="F44" s="28">
        <f>IF(BU!F32=0," ",BU!F32)</f>
        <v>114851</v>
      </c>
    </row>
    <row r="45" spans="2:6">
      <c r="B45" s="67" t="s">
        <v>162</v>
      </c>
      <c r="C45" s="24" t="str">
        <f>IF(BU!D33=0," ",BU!D33)</f>
        <v>10</v>
      </c>
      <c r="D45" s="28">
        <f>IF(BU!E33=0," ",BU!E33)</f>
        <v>9615</v>
      </c>
      <c r="E45" s="28"/>
      <c r="F45" s="28">
        <f>IF(BU!F33=0," ",BU!F33)</f>
        <v>15698</v>
      </c>
    </row>
    <row r="46" spans="2:6">
      <c r="B46" s="67" t="s">
        <v>418</v>
      </c>
      <c r="C46" s="24" t="str">
        <f>IF(BU!D34=0," ",BU!D34)</f>
        <v xml:space="preserve"> </v>
      </c>
      <c r="D46" s="28" t="str">
        <f>IF(BU!E34=0," ",BU!E34)</f>
        <v xml:space="preserve"> </v>
      </c>
      <c r="E46" s="28"/>
      <c r="F46" s="28" t="str">
        <f>IF(BU!F34=0," ",BU!F34)</f>
        <v xml:space="preserve"> </v>
      </c>
    </row>
    <row r="47" spans="2:6">
      <c r="B47" s="67" t="s">
        <v>163</v>
      </c>
      <c r="C47" s="24" t="str">
        <f>IF(BU!D35=0," ",BU!D35)</f>
        <v>12</v>
      </c>
      <c r="D47" s="29">
        <f>IF(BU!E35=0," ",BU!E35)</f>
        <v>208009</v>
      </c>
      <c r="E47" s="28"/>
      <c r="F47" s="29">
        <f>IF(BU!F35=0," ",BU!F35)</f>
        <v>216610</v>
      </c>
    </row>
    <row r="48" spans="2:6">
      <c r="B48" s="67"/>
      <c r="C48" s="24"/>
      <c r="D48" s="11"/>
      <c r="E48" s="11"/>
      <c r="F48" s="11"/>
    </row>
    <row r="49" spans="2:6">
      <c r="B49" s="67" t="s">
        <v>53</v>
      </c>
      <c r="C49" s="24" t="str">
        <f>IF(BU!D36=0," ",BU!D36)</f>
        <v xml:space="preserve"> </v>
      </c>
      <c r="D49" s="81" t="str">
        <f>IF(BU!E36=0," ",BU!E36)</f>
        <v xml:space="preserve"> </v>
      </c>
      <c r="E49" s="3"/>
      <c r="F49" s="81" t="str">
        <f>IF(BU!F36=0," ",BU!F36)</f>
        <v xml:space="preserve"> </v>
      </c>
    </row>
    <row r="50" spans="2:6" ht="5.0999999999999996" customHeight="1">
      <c r="B50" s="67"/>
      <c r="C50" s="24"/>
      <c r="D50" s="81"/>
      <c r="E50" s="3"/>
      <c r="F50" s="81"/>
    </row>
    <row r="51" spans="2:6">
      <c r="B51" s="67" t="s">
        <v>52</v>
      </c>
      <c r="C51" s="24" t="str">
        <f>IF(BU!D37=0," ",BU!D37)</f>
        <v xml:space="preserve"> </v>
      </c>
      <c r="D51" s="81">
        <f>IF(BU!E37=0," ",BU!E37)</f>
        <v>142697</v>
      </c>
      <c r="E51" s="3"/>
      <c r="F51" s="81">
        <f>IF(BU!F37=0," ",BU!F37)</f>
        <v>232703</v>
      </c>
    </row>
    <row r="52" spans="2:6">
      <c r="B52" s="67"/>
      <c r="C52" s="24"/>
      <c r="D52" s="11"/>
      <c r="E52" s="11"/>
      <c r="F52" s="11"/>
    </row>
    <row r="53" spans="2:6">
      <c r="B53" s="67" t="s">
        <v>398</v>
      </c>
      <c r="C53" s="24" t="str">
        <f>IF(BU!D38=0," ",BU!D38)</f>
        <v>13</v>
      </c>
      <c r="D53" s="81">
        <f>IF(BU!E38=0," ",BU!E38)</f>
        <v>1713</v>
      </c>
      <c r="E53" s="3"/>
      <c r="F53" s="81">
        <f>IF(BU!F38=0," ",BU!F38)</f>
        <v>1329</v>
      </c>
    </row>
    <row r="54" spans="2:6" ht="5.0999999999999996" customHeight="1">
      <c r="B54" s="67"/>
      <c r="C54" s="24"/>
      <c r="D54" s="81"/>
      <c r="E54" s="3"/>
      <c r="F54" s="81"/>
    </row>
    <row r="55" spans="2:6">
      <c r="B55" s="67" t="s">
        <v>399</v>
      </c>
      <c r="C55" s="24" t="str">
        <f>IF(BU!D39=0," ",BU!D39)</f>
        <v xml:space="preserve"> </v>
      </c>
      <c r="D55" s="81" t="str">
        <f>IF(BU!E39=0," ",BU!E39)</f>
        <v xml:space="preserve"> </v>
      </c>
      <c r="E55" s="3"/>
      <c r="F55" s="81" t="str">
        <f>IF(BU!F39=0," ",BU!F39)</f>
        <v xml:space="preserve"> </v>
      </c>
    </row>
    <row r="56" spans="2:6">
      <c r="B56" s="67" t="s">
        <v>127</v>
      </c>
      <c r="C56" s="24" t="str">
        <f>IF(BU!D40=0," ",BU!D40)</f>
        <v xml:space="preserve"> </v>
      </c>
      <c r="D56" s="27" t="str">
        <f>IF(BU!E40=0," ",BU!E40)</f>
        <v xml:space="preserve"> </v>
      </c>
      <c r="E56" s="3"/>
      <c r="F56" s="27" t="str">
        <f>IF(BU!F40=0," ",BU!F40)</f>
        <v xml:space="preserve"> </v>
      </c>
    </row>
    <row r="57" spans="2:6">
      <c r="B57" s="67" t="s">
        <v>400</v>
      </c>
      <c r="C57" s="24" t="str">
        <f>IF(BU!D41=0," ",BU!D41)</f>
        <v xml:space="preserve"> </v>
      </c>
      <c r="D57" s="28" t="str">
        <f>IF(BU!E41=0," ",BU!E41)</f>
        <v xml:space="preserve"> </v>
      </c>
      <c r="E57" s="3"/>
      <c r="F57" s="28" t="str">
        <f>IF(BU!F41=0," ",BU!F41)</f>
        <v xml:space="preserve"> </v>
      </c>
    </row>
    <row r="58" spans="2:6">
      <c r="B58" s="67" t="s">
        <v>210</v>
      </c>
      <c r="C58" s="24" t="str">
        <f>IF(BU!D42=0," ",BU!D42)</f>
        <v xml:space="preserve"> </v>
      </c>
      <c r="D58" s="28" t="str">
        <f>IF(BU!E42=0," ",BU!E42)</f>
        <v xml:space="preserve"> </v>
      </c>
      <c r="E58" s="3"/>
      <c r="F58" s="28" t="str">
        <f>IF(BU!F42=0," ",BU!F42)</f>
        <v xml:space="preserve"> </v>
      </c>
    </row>
    <row r="59" spans="2:6">
      <c r="B59" s="67" t="s">
        <v>170</v>
      </c>
      <c r="C59" s="24" t="str">
        <f>IF(BU!D43=0," ",BU!D43)</f>
        <v xml:space="preserve"> </v>
      </c>
      <c r="D59" s="29" t="str">
        <f>IF(BU!E43=0," ",BU!E43)</f>
        <v xml:space="preserve"> </v>
      </c>
      <c r="E59" s="3"/>
      <c r="F59" s="29" t="str">
        <f>IF(BU!F43=0," ",BU!F43)</f>
        <v xml:space="preserve"> </v>
      </c>
    </row>
    <row r="60" spans="2:6" ht="5.0999999999999996" customHeight="1">
      <c r="B60" s="67"/>
      <c r="C60" s="24"/>
      <c r="D60" s="3"/>
      <c r="E60" s="3"/>
      <c r="F60" s="3"/>
    </row>
    <row r="61" spans="2:6">
      <c r="B61" s="67" t="s">
        <v>401</v>
      </c>
      <c r="C61" s="24" t="str">
        <f>IF(BU!D44=0," ",BU!D44)</f>
        <v xml:space="preserve"> </v>
      </c>
      <c r="D61" s="81">
        <f>IF(BU!E44=0," ",BU!E44)</f>
        <v>1352</v>
      </c>
      <c r="E61" s="3"/>
      <c r="F61" s="81">
        <f>IF(BU!F44=0," ",BU!F44)</f>
        <v>678</v>
      </c>
    </row>
    <row r="62" spans="2:6" ht="5.0999999999999996" customHeight="1">
      <c r="B62" s="67"/>
      <c r="C62" s="24"/>
      <c r="D62" s="81"/>
      <c r="E62" s="3"/>
      <c r="F62" s="81"/>
    </row>
    <row r="63" spans="2:6">
      <c r="B63" s="67" t="s">
        <v>402</v>
      </c>
      <c r="C63" s="24" t="str">
        <f>IF(BU!D45=0," ",BU!D45)</f>
        <v xml:space="preserve"> </v>
      </c>
      <c r="D63" s="81">
        <f>IF(BU!E45=0," ",BU!E45)</f>
        <v>361</v>
      </c>
      <c r="E63" s="3"/>
      <c r="F63" s="81">
        <f>IF(BU!F45=0," ",BU!F45)</f>
        <v>651</v>
      </c>
    </row>
    <row r="64" spans="2:6">
      <c r="B64" s="67"/>
      <c r="C64" s="24"/>
      <c r="D64" s="11"/>
      <c r="E64" s="11"/>
      <c r="F64" s="11"/>
    </row>
    <row r="65" spans="2:6">
      <c r="B65" s="68" t="s">
        <v>403</v>
      </c>
      <c r="C65" s="24" t="str">
        <f>IF(BU!D46=0," ",BU!D46)</f>
        <v>13</v>
      </c>
      <c r="D65" s="81">
        <f>IF(BU!E46=0," ",BU!E46)</f>
        <v>9484</v>
      </c>
      <c r="E65" s="3"/>
      <c r="F65" s="81">
        <f>IF(BU!F46=0," ",BU!F46)</f>
        <v>24741</v>
      </c>
    </row>
    <row r="66" spans="2:6" ht="5.0999999999999996" customHeight="1">
      <c r="B66" s="68"/>
      <c r="C66" s="24"/>
      <c r="D66" s="81"/>
      <c r="E66" s="3"/>
      <c r="F66" s="81"/>
    </row>
    <row r="67" spans="2:6">
      <c r="B67" s="70" t="s">
        <v>404</v>
      </c>
      <c r="C67" s="227" t="str">
        <f>IF(BU!D47=0," ",BU!D47)</f>
        <v xml:space="preserve"> </v>
      </c>
      <c r="D67" s="81">
        <f>IF(BU!E47=0," ",BU!E47)</f>
        <v>1099</v>
      </c>
      <c r="E67" s="3"/>
      <c r="F67" s="81">
        <f>IF(BU!F47=0," ",BU!F47)</f>
        <v>4146</v>
      </c>
    </row>
    <row r="68" spans="2:6">
      <c r="B68" s="70" t="s">
        <v>23</v>
      </c>
      <c r="C68" s="227" t="str">
        <f>IF(BU!D48=0," ",BU!D48)</f>
        <v xml:space="preserve"> </v>
      </c>
      <c r="D68" s="27" t="str">
        <f>IF(BU!E48=0," ",BU!E48)</f>
        <v xml:space="preserve"> </v>
      </c>
      <c r="E68" s="3"/>
      <c r="F68" s="27" t="str">
        <f>IF(BU!F48=0," ",BU!F48)</f>
        <v xml:space="preserve"> </v>
      </c>
    </row>
    <row r="69" spans="2:6">
      <c r="B69" s="70" t="s">
        <v>24</v>
      </c>
      <c r="C69" s="227" t="str">
        <f>IF(BU!D49=0," ",BU!D49)</f>
        <v xml:space="preserve"> </v>
      </c>
      <c r="D69" s="28">
        <f>IF(BU!E49=0," ",BU!E49)</f>
        <v>1099</v>
      </c>
      <c r="E69" s="3"/>
      <c r="F69" s="28">
        <f>IF(BU!F49=0," ",BU!F49)</f>
        <v>4146</v>
      </c>
    </row>
    <row r="70" spans="2:6">
      <c r="B70" s="70" t="s">
        <v>201</v>
      </c>
      <c r="C70" s="227" t="str">
        <f>IF(BU!D50=0," ",BU!D50)</f>
        <v xml:space="preserve"> </v>
      </c>
      <c r="D70" s="28" t="str">
        <f>IF(BU!E50=0," ",BU!E50)</f>
        <v xml:space="preserve"> </v>
      </c>
      <c r="E70" s="3"/>
      <c r="F70" s="28" t="str">
        <f>IF(BU!F50=0," ",BU!F50)</f>
        <v xml:space="preserve"> </v>
      </c>
    </row>
    <row r="71" spans="2:6">
      <c r="B71" s="70" t="s">
        <v>164</v>
      </c>
      <c r="C71" s="227" t="str">
        <f>IF(BU!D51=0," ",BU!D51)</f>
        <v xml:space="preserve"> </v>
      </c>
      <c r="D71" s="29" t="str">
        <f>IF(BU!E51=0," ",BU!E51)</f>
        <v xml:space="preserve"> </v>
      </c>
      <c r="E71" s="3"/>
      <c r="F71" s="29" t="str">
        <f>IF(BU!F51=0," ",BU!F51)</f>
        <v xml:space="preserve"> </v>
      </c>
    </row>
    <row r="72" spans="2:6" ht="5.0999999999999996" customHeight="1">
      <c r="B72" s="70"/>
      <c r="C72" s="227"/>
      <c r="D72" s="3"/>
      <c r="E72" s="3"/>
      <c r="F72" s="3"/>
    </row>
    <row r="73" spans="2:6">
      <c r="B73" s="1" t="s">
        <v>405</v>
      </c>
      <c r="C73" s="227" t="str">
        <f>IF(BU!D52=0," ",BU!D52)</f>
        <v xml:space="preserve"> </v>
      </c>
      <c r="D73" s="81">
        <f>IF(BU!E52=0," ",BU!E52)</f>
        <v>8234</v>
      </c>
      <c r="E73" s="3"/>
      <c r="F73" s="81">
        <f>IF(BU!F52=0," ",BU!F52)</f>
        <v>20322</v>
      </c>
    </row>
    <row r="74" spans="2:6" ht="5.0999999999999996" customHeight="1">
      <c r="B74" s="1"/>
      <c r="C74" s="227"/>
      <c r="D74" s="81"/>
      <c r="E74" s="3"/>
      <c r="F74" s="81"/>
    </row>
    <row r="75" spans="2:6">
      <c r="B75" s="1" t="s">
        <v>406</v>
      </c>
      <c r="C75" s="227" t="str">
        <f>IF(BU!D53=0," ",BU!D53)</f>
        <v xml:space="preserve"> </v>
      </c>
      <c r="D75" s="81">
        <f>IF(BU!E53=0," ",BU!E53)</f>
        <v>151</v>
      </c>
      <c r="E75" s="3"/>
      <c r="F75" s="81">
        <f>IF(BU!F53=0," ",BU!F53)</f>
        <v>273</v>
      </c>
    </row>
    <row r="76" spans="2:6">
      <c r="B76" s="67"/>
      <c r="C76" s="24"/>
      <c r="D76" s="11"/>
      <c r="E76" s="11"/>
      <c r="F76" s="11"/>
    </row>
    <row r="77" spans="2:6">
      <c r="B77" s="69" t="s">
        <v>407</v>
      </c>
      <c r="C77" s="24" t="str">
        <f>IF(BU!D54=0," ",BU!D54)</f>
        <v xml:space="preserve"> </v>
      </c>
      <c r="D77" s="81" t="str">
        <f>IF(BU!E54=0," ",BU!E54)</f>
        <v xml:space="preserve"> </v>
      </c>
      <c r="E77" s="3"/>
      <c r="F77" s="81" t="str">
        <f>IF(BU!F54=0," ",BU!F54)</f>
        <v xml:space="preserve"> </v>
      </c>
    </row>
    <row r="78" spans="2:6" ht="5.0999999999999996" customHeight="1">
      <c r="B78" s="69"/>
      <c r="C78" s="24"/>
      <c r="D78" s="81"/>
      <c r="E78" s="3"/>
      <c r="F78" s="81"/>
    </row>
    <row r="79" spans="2:6">
      <c r="B79" s="1" t="s">
        <v>408</v>
      </c>
      <c r="C79" s="24" t="str">
        <f>IF(BU!D55=0," ",BU!D55)</f>
        <v xml:space="preserve"> </v>
      </c>
      <c r="D79" s="81">
        <f>IF(BU!E55=0," ",BU!E55)</f>
        <v>7771</v>
      </c>
      <c r="E79" s="3"/>
      <c r="F79" s="81">
        <f>IF(BU!F55=0," ",BU!F55)</f>
        <v>23412</v>
      </c>
    </row>
    <row r="80" spans="2:6">
      <c r="B80" s="67"/>
      <c r="C80" s="24"/>
      <c r="D80" s="11"/>
      <c r="E80" s="11"/>
      <c r="F80" s="11"/>
    </row>
    <row r="81" spans="2:6">
      <c r="B81" s="1" t="s">
        <v>491</v>
      </c>
      <c r="C81" s="24" t="str">
        <f>IF(BU!D56=0," ",BU!D56)</f>
        <v>14</v>
      </c>
      <c r="D81" s="81">
        <f>IF(BU!E56=0," ",BU!E56)</f>
        <v>1329</v>
      </c>
      <c r="E81" s="3"/>
      <c r="F81" s="81">
        <f>IF(BU!F56=0," ",BU!F56)</f>
        <v>1555</v>
      </c>
    </row>
    <row r="82" spans="2:6" ht="5.0999999999999996" customHeight="1">
      <c r="B82" s="1"/>
      <c r="C82" s="24"/>
      <c r="D82" s="81"/>
      <c r="E82" s="3"/>
      <c r="F82" s="81"/>
    </row>
    <row r="83" spans="2:6">
      <c r="B83" s="68" t="s">
        <v>492</v>
      </c>
      <c r="C83" s="24" t="str">
        <f>IF(BU!D57=0," ",BU!D57)</f>
        <v>14</v>
      </c>
      <c r="D83" s="81">
        <f>IF(BU!E57=0," ",BU!E57)</f>
        <v>9760</v>
      </c>
      <c r="E83" s="3"/>
      <c r="F83" s="81">
        <f>IF(BU!F57=0," ",BU!F57)</f>
        <v>6168</v>
      </c>
    </row>
    <row r="84" spans="2:6">
      <c r="B84" s="67"/>
      <c r="C84" s="24"/>
      <c r="D84" s="11"/>
      <c r="E84" s="11"/>
      <c r="F84" s="11"/>
    </row>
    <row r="85" spans="2:6">
      <c r="B85" s="1" t="s">
        <v>122</v>
      </c>
      <c r="C85" s="24" t="str">
        <f>IF(BU!D58=0," ",BU!D58)</f>
        <v>14</v>
      </c>
      <c r="D85" s="81">
        <f>IF(BU!E58=0," ",BU!E58)</f>
        <v>19163</v>
      </c>
      <c r="E85" s="3"/>
      <c r="F85" s="81">
        <f>IF(BU!F58=0," ",BU!F58)</f>
        <v>3204</v>
      </c>
    </row>
    <row r="86" spans="2:6" ht="5.0999999999999996" customHeight="1">
      <c r="B86" s="1"/>
      <c r="C86" s="24"/>
      <c r="D86" s="81"/>
      <c r="E86" s="3"/>
      <c r="F86" s="81"/>
    </row>
    <row r="87" spans="2:6">
      <c r="B87" s="1" t="s">
        <v>123</v>
      </c>
      <c r="C87" s="24" t="str">
        <f>IF(BU!D59=0," ",BU!D59)</f>
        <v>14</v>
      </c>
      <c r="D87" s="81">
        <f>IF(BU!E59=0," ",BU!E59)</f>
        <v>9960</v>
      </c>
      <c r="E87" s="3"/>
      <c r="F87" s="81">
        <f>IF(BU!F59=0," ",BU!F59)</f>
        <v>5961</v>
      </c>
    </row>
    <row r="88" spans="2:6">
      <c r="B88" s="67"/>
      <c r="C88" s="24"/>
      <c r="D88" s="11"/>
      <c r="E88" s="11"/>
      <c r="F88" s="11"/>
    </row>
    <row r="89" spans="2:6">
      <c r="B89" s="1" t="s">
        <v>411</v>
      </c>
      <c r="C89" s="24" t="str">
        <f>IF(BU!D60=0," ",BU!D60)</f>
        <v xml:space="preserve"> </v>
      </c>
      <c r="D89" s="81" t="str">
        <f>IF(BU!E60=0," ",BU!E60)</f>
        <v xml:space="preserve"> </v>
      </c>
      <c r="E89" s="3"/>
      <c r="F89" s="81" t="str">
        <f>IF(BU!F60=0," ",BU!F60)</f>
        <v xml:space="preserve"> </v>
      </c>
    </row>
    <row r="90" spans="2:6" ht="5.0999999999999996" customHeight="1">
      <c r="B90" s="1"/>
      <c r="C90" s="24"/>
      <c r="D90" s="81"/>
      <c r="E90" s="3"/>
      <c r="F90" s="81"/>
    </row>
    <row r="91" spans="2:6">
      <c r="B91" s="69" t="s">
        <v>412</v>
      </c>
      <c r="C91" s="24" t="str">
        <f>IF(BU!D61=0," ",BU!D61)</f>
        <v xml:space="preserve"> </v>
      </c>
      <c r="D91" s="81">
        <f>IF(BU!E61=0," ",BU!E61)</f>
        <v>149696</v>
      </c>
      <c r="E91" s="3"/>
      <c r="F91" s="81">
        <f>IF(BU!F61=0," ",BU!F61)</f>
        <v>263485</v>
      </c>
    </row>
    <row r="92" spans="2:6" ht="5.0999999999999996" customHeight="1">
      <c r="B92" s="69"/>
      <c r="C92" s="24"/>
      <c r="D92" s="81"/>
      <c r="E92" s="3"/>
      <c r="F92" s="81"/>
    </row>
    <row r="93" spans="2:6" ht="11.25" customHeight="1">
      <c r="B93" s="69" t="s">
        <v>497</v>
      </c>
      <c r="C93" s="24" t="str">
        <f>IF(BU!D62=0," ",BU!D62)</f>
        <v xml:space="preserve"> </v>
      </c>
      <c r="D93" s="81" t="str">
        <f>IF(BU!E62=0," ",BU!E62)</f>
        <v xml:space="preserve"> </v>
      </c>
      <c r="E93" s="3"/>
      <c r="F93" s="81" t="str">
        <f>IF(BU!F62=0," ",BU!F62)</f>
        <v xml:space="preserve"> </v>
      </c>
    </row>
    <row r="94" spans="2:6" ht="5.0999999999999996" customHeight="1">
      <c r="B94" s="69"/>
      <c r="C94" s="24"/>
      <c r="D94" s="81"/>
      <c r="E94" s="3"/>
      <c r="F94" s="81"/>
    </row>
    <row r="95" spans="2:6" ht="11.25" customHeight="1">
      <c r="B95" s="69" t="s">
        <v>498</v>
      </c>
      <c r="C95" s="24" t="str">
        <f>IF(BU!D63=0," ",BU!D63)</f>
        <v xml:space="preserve"> </v>
      </c>
      <c r="D95" s="81" t="str">
        <f>IF(BU!E63=0," ",BU!E63)</f>
        <v xml:space="preserve"> </v>
      </c>
      <c r="E95" s="3"/>
      <c r="F95" s="81" t="str">
        <f>IF(BU!F63=0," ",BU!F63)</f>
        <v xml:space="preserve"> </v>
      </c>
    </row>
    <row r="96" spans="2:6" ht="5.0999999999999996" customHeight="1">
      <c r="B96" s="69"/>
      <c r="C96" s="24"/>
      <c r="D96" s="81"/>
      <c r="E96" s="3"/>
      <c r="F96" s="81"/>
    </row>
    <row r="97" spans="2:6">
      <c r="B97" s="69" t="s">
        <v>416</v>
      </c>
      <c r="C97" s="24" t="str">
        <f>IF(BU!D64=0," ",BU!D64)</f>
        <v xml:space="preserve"> </v>
      </c>
      <c r="D97" s="81" t="str">
        <f>IF(BU!E64=0," ",BU!E64)</f>
        <v xml:space="preserve"> </v>
      </c>
      <c r="E97" s="3"/>
      <c r="F97" s="81" t="str">
        <f>IF(BU!F64=0," ",BU!F64)</f>
        <v xml:space="preserve"> </v>
      </c>
    </row>
    <row r="98" spans="2:6" ht="5.0999999999999996" customHeight="1">
      <c r="B98" s="69"/>
      <c r="C98" s="24"/>
      <c r="D98" s="81"/>
      <c r="E98" s="3"/>
      <c r="F98" s="81"/>
    </row>
    <row r="99" spans="2:6">
      <c r="B99" s="69" t="s">
        <v>104</v>
      </c>
      <c r="C99" s="24" t="str">
        <f>IF(BU!D65=0," ",BU!D65)</f>
        <v xml:space="preserve"> </v>
      </c>
      <c r="D99" s="81">
        <f>IF(BU!E65=0," ",BU!E65)</f>
        <v>149696</v>
      </c>
      <c r="E99" s="3"/>
      <c r="F99" s="81">
        <f>IF(BU!F65=0," ",BU!F65)</f>
        <v>263485</v>
      </c>
    </row>
    <row r="100" spans="2:6" ht="5.0999999999999996" customHeight="1">
      <c r="B100" s="69"/>
      <c r="C100" s="24"/>
      <c r="D100" s="81"/>
      <c r="E100" s="3"/>
      <c r="F100" s="81"/>
    </row>
    <row r="101" spans="2:6">
      <c r="B101" s="69" t="s">
        <v>415</v>
      </c>
      <c r="C101" s="24"/>
      <c r="D101" s="81"/>
      <c r="E101" s="3"/>
      <c r="F101" s="81"/>
    </row>
    <row r="102" spans="2:6">
      <c r="B102" s="69" t="s">
        <v>9</v>
      </c>
      <c r="C102" s="24" t="str">
        <f>IF(BU!D67=0," ",BU!D67)</f>
        <v xml:space="preserve"> </v>
      </c>
      <c r="D102" s="81" t="str">
        <f>IF(BU!E67=0," ",BU!E67)</f>
        <v xml:space="preserve"> </v>
      </c>
      <c r="E102" s="3"/>
      <c r="F102" s="81" t="str">
        <f>IF(BU!F67=0," ",BU!F67)</f>
        <v xml:space="preserve"> </v>
      </c>
    </row>
    <row r="103" spans="2:6">
      <c r="B103" s="69" t="s">
        <v>81</v>
      </c>
      <c r="C103" s="24" t="str">
        <f>IF(BU!D68=0," ",BU!D68)</f>
        <v xml:space="preserve"> </v>
      </c>
      <c r="D103" s="81" t="str">
        <f>IF(BU!E68=0," ",BU!E68)</f>
        <v xml:space="preserve"> </v>
      </c>
      <c r="E103" s="3"/>
      <c r="F103" s="81" t="str">
        <f>IF(BU!F68=0," ",BU!F68)</f>
        <v xml:space="preserve"> </v>
      </c>
    </row>
    <row r="104" spans="2:6">
      <c r="B104" s="69" t="s">
        <v>134</v>
      </c>
      <c r="C104" s="24" t="str">
        <f>IF(BU!D69=0," ",BU!D69)</f>
        <v xml:space="preserve"> </v>
      </c>
      <c r="D104" s="81" t="str">
        <f>IF(BU!E69=0," ",BU!E69)</f>
        <v xml:space="preserve"> </v>
      </c>
      <c r="E104" s="3"/>
      <c r="F104" s="81" t="str">
        <f>IF(BU!F69=0," ",BU!F69)</f>
        <v xml:space="preserve"> </v>
      </c>
    </row>
    <row r="105" spans="2:6">
      <c r="B105" s="69" t="s">
        <v>105</v>
      </c>
      <c r="C105" s="24" t="str">
        <f>IF(BU!D70=0," ",BU!D70)</f>
        <v xml:space="preserve"> </v>
      </c>
      <c r="D105" s="81" t="str">
        <f>IF(BU!E70=0," ",BU!E70)</f>
        <v xml:space="preserve"> </v>
      </c>
      <c r="E105" s="3"/>
      <c r="F105" s="81" t="str">
        <f>IF(BU!F70=0," ",BU!F70)</f>
        <v xml:space="preserve"> </v>
      </c>
    </row>
    <row r="106" spans="2:6">
      <c r="B106" s="69"/>
      <c r="C106" s="24"/>
      <c r="D106" s="81"/>
      <c r="E106" s="3"/>
      <c r="F106" s="81"/>
    </row>
    <row r="107" spans="2:6">
      <c r="B107" s="69" t="s">
        <v>106</v>
      </c>
      <c r="C107" s="24" t="str">
        <f>IF(BU!D71=0," ",BU!D71)</f>
        <v xml:space="preserve"> </v>
      </c>
      <c r="D107" s="2" t="str">
        <f>IF(BU!E71=0," ",BU!E71)</f>
        <v xml:space="preserve"> </v>
      </c>
      <c r="E107" s="3"/>
      <c r="F107" s="2" t="str">
        <f>IF(BU!F71=0," ",BU!F71)</f>
        <v xml:space="preserve"> </v>
      </c>
    </row>
    <row r="108" spans="2:6">
      <c r="B108" s="67"/>
      <c r="C108" s="24"/>
      <c r="D108" s="11"/>
      <c r="E108" s="11"/>
      <c r="F108" s="11"/>
    </row>
    <row r="109" spans="2:6">
      <c r="B109" s="67" t="s">
        <v>107</v>
      </c>
      <c r="C109" s="24" t="str">
        <f>IF(BU!D72=0," ",BU!D72)</f>
        <v xml:space="preserve"> </v>
      </c>
      <c r="D109" s="2">
        <f>IF(BU!E72=0," ",BU!E72)</f>
        <v>149696</v>
      </c>
      <c r="E109" s="3"/>
      <c r="F109" s="2">
        <f>IF(BU!F72=0," ",BU!F72)</f>
        <v>263485</v>
      </c>
    </row>
    <row r="110" spans="2:6">
      <c r="B110" s="67"/>
      <c r="C110" s="24"/>
      <c r="D110" s="11"/>
      <c r="E110" s="11"/>
      <c r="F110" s="11"/>
    </row>
    <row r="111" spans="2:6">
      <c r="B111" s="67" t="s">
        <v>108</v>
      </c>
      <c r="C111" s="24" t="str">
        <f>IF(BU!D73=0," ",BU!D73)</f>
        <v xml:space="preserve"> </v>
      </c>
      <c r="D111" s="81" t="str">
        <f>IF(BU!E73=0," ",BU!E73)</f>
        <v xml:space="preserve"> </v>
      </c>
      <c r="E111" s="3"/>
      <c r="F111" s="81" t="str">
        <f>IF(BU!F73=0," ",BU!F73)</f>
        <v xml:space="preserve"> </v>
      </c>
    </row>
    <row r="112" spans="2:6" ht="5.0999999999999996" customHeight="1">
      <c r="B112" s="67"/>
      <c r="C112" s="24"/>
      <c r="D112" s="81"/>
      <c r="E112" s="3"/>
      <c r="F112" s="81"/>
    </row>
    <row r="113" spans="2:6">
      <c r="B113" s="67" t="s">
        <v>417</v>
      </c>
      <c r="C113" s="24" t="str">
        <f>IF(BU!D74=0," ",BU!D74)</f>
        <v xml:space="preserve"> </v>
      </c>
      <c r="D113" s="81" t="str">
        <f>IF(BU!E74=0," ",BU!E74)</f>
        <v xml:space="preserve"> </v>
      </c>
      <c r="E113" s="3"/>
      <c r="F113" s="81" t="str">
        <f>IF(BU!F74=0," ",BU!F74)</f>
        <v xml:space="preserve"> </v>
      </c>
    </row>
    <row r="114" spans="2:6" ht="5.0999999999999996" customHeight="1">
      <c r="B114" s="67"/>
      <c r="C114" s="24"/>
      <c r="D114" s="306"/>
      <c r="E114" s="3"/>
      <c r="F114" s="306"/>
    </row>
    <row r="115" spans="2:6">
      <c r="B115" s="67" t="s">
        <v>503</v>
      </c>
      <c r="C115" s="24" t="str">
        <f>IF(BU!D77=0," ",BU!D77)</f>
        <v xml:space="preserve"> </v>
      </c>
      <c r="D115" s="306" t="str">
        <f>IF(BU!E75=0," ",BU!E75)</f>
        <v xml:space="preserve"> </v>
      </c>
      <c r="E115" s="3"/>
      <c r="F115" s="306" t="str">
        <f>IF(BU!F75=0," ",BU!F75)</f>
        <v xml:space="preserve"> </v>
      </c>
    </row>
    <row r="116" spans="2:6" ht="5.0999999999999996" customHeight="1">
      <c r="B116" s="67"/>
      <c r="C116" s="24"/>
      <c r="D116" s="306"/>
      <c r="E116" s="3"/>
      <c r="F116" s="306"/>
    </row>
    <row r="117" spans="2:6">
      <c r="B117" s="67" t="s">
        <v>504</v>
      </c>
      <c r="C117" s="24" t="str">
        <f>IF(BU!D78=0," ",BU!D78)</f>
        <v xml:space="preserve"> </v>
      </c>
      <c r="D117" s="306" t="str">
        <f>IF(BU!E76=0," ",BU!E76)</f>
        <v xml:space="preserve"> </v>
      </c>
      <c r="E117" s="3"/>
      <c r="F117" s="306" t="str">
        <f>IF(BU!F76=0," ",BU!F76)</f>
        <v xml:space="preserve"> </v>
      </c>
    </row>
    <row r="118" spans="2:6" ht="5.0999999999999996" customHeight="1">
      <c r="B118" s="67"/>
      <c r="C118" s="24"/>
      <c r="D118" s="306"/>
      <c r="E118" s="3"/>
      <c r="F118" s="306"/>
    </row>
    <row r="119" spans="2:6">
      <c r="B119" s="67" t="s">
        <v>109</v>
      </c>
      <c r="C119" s="24" t="str">
        <f>IF(BU!D77=0," ",BU!D77)</f>
        <v xml:space="preserve"> </v>
      </c>
      <c r="D119" s="81"/>
      <c r="E119" s="3"/>
      <c r="F119" s="81"/>
    </row>
    <row r="120" spans="2:6">
      <c r="B120" s="67" t="s">
        <v>110</v>
      </c>
      <c r="C120" s="24" t="str">
        <f>IF(BU!D78=0," ",BU!D78)</f>
        <v xml:space="preserve"> </v>
      </c>
      <c r="D120" s="81" t="str">
        <f>IF(BU!E78=0," ",BU!E78)</f>
        <v xml:space="preserve"> </v>
      </c>
      <c r="E120" s="3"/>
      <c r="F120" s="81" t="str">
        <f>IF(BU!F78=0," ",BU!F78)</f>
        <v xml:space="preserve"> </v>
      </c>
    </row>
    <row r="121" spans="2:6">
      <c r="B121" s="67" t="s">
        <v>111</v>
      </c>
      <c r="C121" s="24" t="str">
        <f>IF(BU!D79=0," ",BU!D79)</f>
        <v xml:space="preserve"> </v>
      </c>
      <c r="D121" s="81" t="str">
        <f>IF(BU!E79=0," ",BU!E79)</f>
        <v xml:space="preserve"> </v>
      </c>
      <c r="E121" s="3"/>
      <c r="F121" s="81" t="str">
        <f>IF(BU!F79=0," ",BU!F79)</f>
        <v xml:space="preserve"> </v>
      </c>
    </row>
    <row r="122" spans="2:6" ht="9.9499999999999993" customHeight="1">
      <c r="B122" s="67"/>
      <c r="C122" s="24"/>
      <c r="D122" s="3"/>
      <c r="E122" s="3"/>
      <c r="F122" s="3"/>
    </row>
    <row r="123" spans="2:6">
      <c r="B123" s="470" t="s">
        <v>489</v>
      </c>
      <c r="C123" s="470"/>
      <c r="D123" s="470"/>
      <c r="E123" s="470"/>
      <c r="F123" s="470"/>
    </row>
    <row r="124" spans="2:6">
      <c r="B124" s="470"/>
      <c r="C124" s="470"/>
      <c r="D124" s="470"/>
      <c r="E124" s="470"/>
      <c r="F124" s="470"/>
    </row>
    <row r="125" spans="2:6">
      <c r="B125" s="23"/>
      <c r="D125" s="23"/>
      <c r="E125" s="76"/>
      <c r="F125" s="23"/>
    </row>
    <row r="126" spans="2:6" hidden="1">
      <c r="D126" s="23"/>
      <c r="E126" s="76"/>
      <c r="F126" s="23"/>
    </row>
    <row r="127" spans="2:6" hidden="1"/>
    <row r="128" spans="2:6"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sheetData>
  <sheetProtection password="DF8B" sheet="1" objects="1" scenarios="1" selectLockedCells="1" selectUnlockedCells="1"/>
  <mergeCells count="5">
    <mergeCell ref="B2:F2"/>
    <mergeCell ref="C4:F4"/>
    <mergeCell ref="C5:F5"/>
    <mergeCell ref="B123:F123"/>
    <mergeCell ref="B124:F124"/>
  </mergeCells>
  <phoneticPr fontId="0" type="noConversion"/>
  <printOptions horizontalCentered="1"/>
  <pageMargins left="0.39370078740157483" right="0.39370078740157483" top="0.98425196850393704" bottom="0.98425196850393704" header="0.39370078740157483" footer="0.3937007874015748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ID</vt:lpstr>
      <vt:lpstr>BS</vt:lpstr>
      <vt:lpstr>BU</vt:lpstr>
      <vt:lpstr>IOR</vt:lpstr>
      <vt:lpstr>ITG</vt:lpstr>
      <vt:lpstr>Kapital</vt:lpstr>
      <vt:lpstr>Lista kontrola</vt:lpstr>
      <vt:lpstr>Print BS</vt:lpstr>
      <vt:lpstr>Print BU</vt:lpstr>
      <vt:lpstr>Print IOR</vt:lpstr>
      <vt:lpstr>Print ITG</vt:lpstr>
      <vt:lpstr>Print Kapital</vt:lpstr>
      <vt:lpstr>Print BS_English</vt:lpstr>
      <vt:lpstr>Print BU_English</vt:lpstr>
      <vt:lpstr>Print IOR_English</vt:lpstr>
      <vt:lpstr>Print Kapital_English</vt:lpstr>
      <vt:lpstr>BS!Print_Area</vt:lpstr>
      <vt:lpstr>BU!Print_Area</vt:lpstr>
      <vt:lpstr>IOR!Print_Area</vt:lpstr>
      <vt:lpstr>ITG!Print_Area</vt:lpstr>
      <vt:lpstr>'Lista kontrola'!Print_Area</vt:lpstr>
      <vt:lpstr>'Print BS'!Print_Area</vt:lpstr>
      <vt:lpstr>'Print BS_English'!Print_Area</vt:lpstr>
      <vt:lpstr>'Print BU'!Print_Area</vt:lpstr>
      <vt:lpstr>'Print BU_English'!Print_Area</vt:lpstr>
      <vt:lpstr>'Print IOR'!Print_Area</vt:lpstr>
      <vt:lpstr>'Print IOR_English'!Print_Area</vt:lpstr>
      <vt:lpstr>'Print ITG'!Print_Area</vt:lpstr>
      <vt:lpstr>'Print Kapital'!Print_Area</vt:lpstr>
      <vt:lpstr>'Print Kapital_English'!Print_Area</vt:lpstr>
      <vt:lpstr>BS!Print_Titles</vt:lpstr>
      <vt:lpstr>BU!Print_Titles</vt:lpstr>
      <vt:lpstr>IOR!Print_Titles</vt:lpstr>
      <vt:lpstr>ITG!Print_Titles</vt:lpstr>
      <vt:lpstr>'Print BS'!Print_Titles</vt:lpstr>
      <vt:lpstr>'Print BS_English'!Print_Titles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 2014_FI</dc:title>
  <dc:creator>IEF</dc:creator>
  <cp:lastModifiedBy>Milenko Mojsilović</cp:lastModifiedBy>
  <cp:lastPrinted>2016-01-28T12:42:52Z</cp:lastPrinted>
  <dcterms:created xsi:type="dcterms:W3CDTF">2003-01-21T07:33:57Z</dcterms:created>
  <dcterms:modified xsi:type="dcterms:W3CDTF">2016-12-14T09:32:28Z</dcterms:modified>
</cp:coreProperties>
</file>